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07 PROJET WIKICREA\05 SITE CREER ENTREPRISE\fichiers excel\Plan financier Excel\Fichiers DEFINITIF\Définitifs\"/>
    </mc:Choice>
  </mc:AlternateContent>
  <xr:revisionPtr revIDLastSave="0" documentId="13_ncr:1_{77815836-BE68-4BF6-A734-6CA009E5C74D}" xr6:coauthVersionLast="45" xr6:coauthVersionMax="45" xr10:uidLastSave="{00000000-0000-0000-0000-000000000000}"/>
  <workbookProtection workbookAlgorithmName="SHA-512" workbookHashValue="RQsMwB2soJFMYZLvkgPdP7pd+E8wA/0piB1ecwXVd5CYZavWpjfjdLuuMwJxmnrDd8y9C7RKG8U1VmBh7RoUiA==" workbookSaltValue="6Scqs5fFI0Qju9KArnPzEA==" workbookSpinCount="100000" lockStructure="1"/>
  <bookViews>
    <workbookView xWindow="-120" yWindow="-120" windowWidth="29040" windowHeight="15840" xr2:uid="{00000000-000D-0000-FFFF-FFFF00000000}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imprimer'!$A$1:$CS$49</definedName>
  </definedNames>
  <calcPr calcId="191029"/>
</workbook>
</file>

<file path=xl/calcChain.xml><?xml version="1.0" encoding="utf-8"?>
<calcChain xmlns="http://schemas.openxmlformats.org/spreadsheetml/2006/main">
  <c r="AH40" i="2" l="1"/>
  <c r="K143" i="1"/>
  <c r="J143" i="1"/>
  <c r="I143" i="1"/>
  <c r="K142" i="1"/>
  <c r="J142" i="1"/>
  <c r="I142" i="1"/>
  <c r="AM38" i="2" l="1"/>
  <c r="L145" i="1"/>
  <c r="M145" i="1"/>
  <c r="L146" i="1"/>
  <c r="M146" i="1"/>
  <c r="K147" i="1"/>
  <c r="K148" i="1"/>
  <c r="K149" i="1" s="1"/>
  <c r="K146" i="1"/>
  <c r="J146" i="1"/>
  <c r="K145" i="1"/>
  <c r="J145" i="1"/>
  <c r="L147" i="1"/>
  <c r="M147" i="1"/>
  <c r="L148" i="1"/>
  <c r="L149" i="1" s="1"/>
  <c r="M148" i="1"/>
  <c r="M149" i="1" s="1"/>
  <c r="L141" i="1"/>
  <c r="M141" i="1"/>
  <c r="F146" i="1"/>
  <c r="E146" i="1"/>
  <c r="D146" i="1"/>
  <c r="C146" i="1"/>
  <c r="B146" i="1"/>
  <c r="F145" i="1"/>
  <c r="E145" i="1"/>
  <c r="D145" i="1"/>
  <c r="C145" i="1"/>
  <c r="B145" i="1"/>
  <c r="E147" i="1"/>
  <c r="F147" i="1"/>
  <c r="E148" i="1"/>
  <c r="E149" i="1" s="1"/>
  <c r="AL40" i="2" s="1"/>
  <c r="AA17" i="2" s="1"/>
  <c r="F148" i="1"/>
  <c r="F149" i="1"/>
  <c r="AM40" i="2" s="1"/>
  <c r="E141" i="1"/>
  <c r="AL38" i="2" s="1"/>
  <c r="F141" i="1"/>
  <c r="AB21" i="2" s="1"/>
  <c r="P72" i="1"/>
  <c r="O72" i="1"/>
  <c r="K72" i="1"/>
  <c r="J72" i="1"/>
  <c r="AM39" i="2"/>
  <c r="AM37" i="2"/>
  <c r="AM36" i="2"/>
  <c r="BA19" i="2" s="1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L39" i="2"/>
  <c r="AL37" i="2"/>
  <c r="AL36" i="2"/>
  <c r="AY19" i="2" s="1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B19" i="2"/>
  <c r="AB15" i="2"/>
  <c r="AA19" i="2"/>
  <c r="AA15" i="2"/>
  <c r="F97" i="1"/>
  <c r="E97" i="1"/>
  <c r="BA20" i="2" l="1"/>
  <c r="AA21" i="2"/>
  <c r="AB17" i="2"/>
  <c r="AY20" i="2"/>
  <c r="AM17" i="2"/>
  <c r="BA17" i="2" s="1"/>
  <c r="AL17" i="2"/>
  <c r="AY17" i="2" s="1"/>
  <c r="AB16" i="2"/>
  <c r="AB20" i="2"/>
  <c r="I148" i="1" l="1"/>
  <c r="I147" i="1"/>
  <c r="K141" i="1"/>
  <c r="J141" i="1"/>
  <c r="I141" i="1"/>
  <c r="D141" i="1"/>
  <c r="C141" i="1"/>
  <c r="B141" i="1"/>
  <c r="Q38" i="2" l="1"/>
  <c r="J148" i="1" l="1"/>
  <c r="J147" i="1"/>
  <c r="C148" i="1"/>
  <c r="D148" i="1"/>
  <c r="B148" i="1"/>
  <c r="C147" i="1"/>
  <c r="D147" i="1"/>
  <c r="B147" i="1"/>
  <c r="AJ38" i="2"/>
  <c r="B39" i="1"/>
  <c r="D71" i="1"/>
  <c r="D72" i="1"/>
  <c r="L72" i="1" s="1"/>
  <c r="B71" i="1"/>
  <c r="C71" i="1" s="1"/>
  <c r="B72" i="1"/>
  <c r="C72" i="1" s="1"/>
  <c r="D70" i="1"/>
  <c r="B70" i="1"/>
  <c r="K46" i="2"/>
  <c r="K45" i="2"/>
  <c r="K44" i="2"/>
  <c r="K43" i="2"/>
  <c r="K42" i="2"/>
  <c r="K41" i="2"/>
  <c r="AE33" i="2"/>
  <c r="AE32" i="2"/>
  <c r="AE31" i="2"/>
  <c r="AE45" i="2"/>
  <c r="X10" i="2"/>
  <c r="AK33" i="2"/>
  <c r="AJ33" i="2"/>
  <c r="AI33" i="2"/>
  <c r="AK32" i="2"/>
  <c r="AJ32" i="2"/>
  <c r="AI32" i="2"/>
  <c r="AK31" i="2"/>
  <c r="AJ31" i="2"/>
  <c r="AI31" i="2"/>
  <c r="AK30" i="2"/>
  <c r="AJ30" i="2"/>
  <c r="AI30" i="2"/>
  <c r="AK29" i="2"/>
  <c r="AJ29" i="2"/>
  <c r="AI29" i="2"/>
  <c r="AK28" i="2"/>
  <c r="AJ28" i="2"/>
  <c r="AI28" i="2"/>
  <c r="AK27" i="2"/>
  <c r="AJ27" i="2"/>
  <c r="AI27" i="2"/>
  <c r="AK26" i="2"/>
  <c r="AJ26" i="2"/>
  <c r="AI26" i="2"/>
  <c r="AK25" i="2"/>
  <c r="AJ25" i="2"/>
  <c r="AI25" i="2"/>
  <c r="AK24" i="2"/>
  <c r="AJ24" i="2"/>
  <c r="AI24" i="2"/>
  <c r="AK23" i="2"/>
  <c r="AJ23" i="2"/>
  <c r="AI23" i="2"/>
  <c r="AK22" i="2"/>
  <c r="AJ22" i="2"/>
  <c r="AI22" i="2"/>
  <c r="AK21" i="2"/>
  <c r="AJ21" i="2"/>
  <c r="AI21" i="2"/>
  <c r="AK20" i="2"/>
  <c r="AJ20" i="2"/>
  <c r="AI20" i="2"/>
  <c r="AK19" i="2"/>
  <c r="AJ19" i="2"/>
  <c r="AI19" i="2"/>
  <c r="AK18" i="2"/>
  <c r="AJ18" i="2"/>
  <c r="AI18" i="2"/>
  <c r="Q39" i="2"/>
  <c r="Q37" i="2" s="1"/>
  <c r="BT19" i="2" s="1"/>
  <c r="CD15" i="2" s="1"/>
  <c r="Q43" i="2"/>
  <c r="Q42" i="2"/>
  <c r="Q41" i="2"/>
  <c r="Q45" i="2"/>
  <c r="Q44" i="2"/>
  <c r="AK36" i="2"/>
  <c r="AW19" i="2" s="1"/>
  <c r="AJ36" i="2"/>
  <c r="AU19" i="2" s="1"/>
  <c r="AI36" i="2"/>
  <c r="CQ29" i="2" s="1"/>
  <c r="CJ41" i="2"/>
  <c r="CI41" i="2"/>
  <c r="CM7" i="2"/>
  <c r="CC7" i="2"/>
  <c r="CA35" i="2"/>
  <c r="CA33" i="2"/>
  <c r="CA32" i="2"/>
  <c r="CA31" i="2"/>
  <c r="CA30" i="2"/>
  <c r="CA29" i="2"/>
  <c r="CM6" i="2"/>
  <c r="CC6" i="2"/>
  <c r="BR7" i="2"/>
  <c r="BR6" i="2"/>
  <c r="BH38" i="2"/>
  <c r="BH36" i="2"/>
  <c r="BG7" i="2"/>
  <c r="BG6" i="2"/>
  <c r="N72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A42" i="1"/>
  <c r="B40" i="1"/>
  <c r="C40" i="1" s="1"/>
  <c r="A40" i="1"/>
  <c r="Q13" i="2"/>
  <c r="K13" i="2"/>
  <c r="T33" i="2" s="1"/>
  <c r="Z19" i="2"/>
  <c r="AA20" i="2" s="1"/>
  <c r="Y19" i="2"/>
  <c r="X19" i="2"/>
  <c r="Z15" i="2"/>
  <c r="AA16" i="2" s="1"/>
  <c r="Y15" i="2"/>
  <c r="X15" i="2"/>
  <c r="V7" i="2"/>
  <c r="V6" i="2"/>
  <c r="O43" i="2"/>
  <c r="O42" i="2"/>
  <c r="O41" i="2"/>
  <c r="N43" i="2"/>
  <c r="N42" i="2"/>
  <c r="N41" i="2"/>
  <c r="AR7" i="2"/>
  <c r="AR6" i="2"/>
  <c r="I114" i="1"/>
  <c r="CQ20" i="2" s="1"/>
  <c r="I113" i="1"/>
  <c r="CP20" i="2" s="1"/>
  <c r="I112" i="1"/>
  <c r="CO20" i="2" s="1"/>
  <c r="I111" i="1"/>
  <c r="CN20" i="2" s="1"/>
  <c r="I110" i="1"/>
  <c r="CM20" i="2" s="1"/>
  <c r="I109" i="1"/>
  <c r="CL20" i="2"/>
  <c r="I108" i="1"/>
  <c r="CK20" i="2" s="1"/>
  <c r="I107" i="1"/>
  <c r="CH20" i="2" s="1"/>
  <c r="I106" i="1"/>
  <c r="CG20" i="2" s="1"/>
  <c r="I105" i="1"/>
  <c r="CF20" i="2" s="1"/>
  <c r="I104" i="1"/>
  <c r="CE20" i="2" s="1"/>
  <c r="I103" i="1"/>
  <c r="CD20" i="2" s="1"/>
  <c r="AK39" i="2"/>
  <c r="AJ39" i="2"/>
  <c r="AI39" i="2"/>
  <c r="CQ32" i="2" s="1"/>
  <c r="AK37" i="2"/>
  <c r="AJ37" i="2"/>
  <c r="AI37" i="2"/>
  <c r="CP30" i="2" s="1"/>
  <c r="D114" i="1"/>
  <c r="CQ19" i="2" s="1"/>
  <c r="D113" i="1"/>
  <c r="CP19" i="2" s="1"/>
  <c r="CP27" i="2" s="1"/>
  <c r="D112" i="1"/>
  <c r="CO19" i="2" s="1"/>
  <c r="D111" i="1"/>
  <c r="CN19" i="2" s="1"/>
  <c r="CN27" i="2" s="1"/>
  <c r="D110" i="1"/>
  <c r="CM19" i="2" s="1"/>
  <c r="D109" i="1"/>
  <c r="CL19" i="2" s="1"/>
  <c r="D108" i="1"/>
  <c r="CK19" i="2" s="1"/>
  <c r="D107" i="1"/>
  <c r="CH19" i="2" s="1"/>
  <c r="D106" i="1"/>
  <c r="CG19" i="2" s="1"/>
  <c r="D105" i="1"/>
  <c r="CF19" i="2" s="1"/>
  <c r="D104" i="1"/>
  <c r="CE19" i="2" s="1"/>
  <c r="D103" i="1"/>
  <c r="CD19" i="2" s="1"/>
  <c r="CD27" i="2" s="1"/>
  <c r="AK38" i="2"/>
  <c r="Y21" i="2"/>
  <c r="X21" i="2"/>
  <c r="M72" i="1"/>
  <c r="Z21" i="2"/>
  <c r="H72" i="1"/>
  <c r="I72" i="1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G7" i="2"/>
  <c r="AG6" i="2"/>
  <c r="M7" i="2"/>
  <c r="M6" i="2"/>
  <c r="Q46" i="2"/>
  <c r="BT22" i="2" s="1"/>
  <c r="CD18" i="2" s="1"/>
  <c r="CR18" i="2" s="1"/>
  <c r="K39" i="2"/>
  <c r="K38" i="2"/>
  <c r="Q31" i="2"/>
  <c r="BS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F29" i="2"/>
  <c r="J41" i="1"/>
  <c r="K41" i="1" s="1"/>
  <c r="J43" i="1"/>
  <c r="K43" i="1" s="1"/>
  <c r="J45" i="1"/>
  <c r="K45" i="1" s="1"/>
  <c r="L45" i="1" s="1"/>
  <c r="M45" i="1" s="1"/>
  <c r="J46" i="1"/>
  <c r="K46" i="1" s="1"/>
  <c r="J47" i="1"/>
  <c r="K47" i="1" s="1"/>
  <c r="CP29" i="2" l="1"/>
  <c r="N70" i="1"/>
  <c r="O70" i="1"/>
  <c r="P70" i="1"/>
  <c r="L43" i="1"/>
  <c r="O71" i="1"/>
  <c r="P71" i="1"/>
  <c r="L71" i="1"/>
  <c r="N71" i="1"/>
  <c r="M71" i="1"/>
  <c r="CH29" i="2"/>
  <c r="AS19" i="2"/>
  <c r="CK29" i="2"/>
  <c r="L46" i="1"/>
  <c r="M46" i="1" s="1"/>
  <c r="CN29" i="2"/>
  <c r="CG29" i="2"/>
  <c r="CM32" i="2"/>
  <c r="CD29" i="2"/>
  <c r="CO29" i="2"/>
  <c r="CM29" i="2"/>
  <c r="CO37" i="2"/>
  <c r="I115" i="1"/>
  <c r="AI12" i="2" s="1"/>
  <c r="B143" i="1" s="1"/>
  <c r="CF32" i="2"/>
  <c r="BT21" i="2"/>
  <c r="CD17" i="2" s="1"/>
  <c r="CR17" i="2" s="1"/>
  <c r="D40" i="1"/>
  <c r="X33" i="2"/>
  <c r="CF37" i="2"/>
  <c r="CF27" i="2"/>
  <c r="X34" i="2"/>
  <c r="D42" i="1"/>
  <c r="Y34" i="2" s="1"/>
  <c r="E71" i="1"/>
  <c r="K71" i="1" s="1"/>
  <c r="CG32" i="2"/>
  <c r="CO32" i="2"/>
  <c r="Y16" i="2"/>
  <c r="Z20" i="2"/>
  <c r="M43" i="1"/>
  <c r="D115" i="1"/>
  <c r="AI11" i="2" s="1"/>
  <c r="E72" i="1"/>
  <c r="CP32" i="2"/>
  <c r="CK32" i="2"/>
  <c r="CN37" i="2"/>
  <c r="L47" i="1"/>
  <c r="M47" i="1" s="1"/>
  <c r="CE29" i="2"/>
  <c r="CL29" i="2"/>
  <c r="CL30" i="2"/>
  <c r="CL32" i="2"/>
  <c r="CE32" i="2"/>
  <c r="CN32" i="2"/>
  <c r="CD25" i="2"/>
  <c r="CR25" i="2" s="1"/>
  <c r="BT15" i="2"/>
  <c r="CE30" i="2"/>
  <c r="CO21" i="2"/>
  <c r="CM21" i="2"/>
  <c r="CN21" i="2"/>
  <c r="AI17" i="2"/>
  <c r="CF28" i="2" s="1"/>
  <c r="AJ17" i="2"/>
  <c r="AU17" i="2" s="1"/>
  <c r="AK17" i="2"/>
  <c r="AW17" i="2" s="1"/>
  <c r="CH32" i="2"/>
  <c r="CD32" i="2"/>
  <c r="CF30" i="2"/>
  <c r="CN30" i="2"/>
  <c r="CM30" i="2"/>
  <c r="CO30" i="2"/>
  <c r="CG30" i="2"/>
  <c r="CQ30" i="2"/>
  <c r="CH30" i="2"/>
  <c r="CK30" i="2"/>
  <c r="CD30" i="2"/>
  <c r="Z16" i="2"/>
  <c r="Y20" i="2"/>
  <c r="I149" i="1"/>
  <c r="B149" i="1"/>
  <c r="AI40" i="2" s="1"/>
  <c r="CP33" i="2" s="1"/>
  <c r="CM37" i="2"/>
  <c r="X36" i="2"/>
  <c r="D48" i="1"/>
  <c r="Y36" i="2" s="1"/>
  <c r="X42" i="2"/>
  <c r="X44" i="2"/>
  <c r="X46" i="2"/>
  <c r="CK37" i="2"/>
  <c r="CK21" i="2"/>
  <c r="CK27" i="2"/>
  <c r="CG27" i="2"/>
  <c r="CR19" i="2"/>
  <c r="CG37" i="2"/>
  <c r="CG21" i="2"/>
  <c r="X37" i="2"/>
  <c r="X43" i="2"/>
  <c r="X45" i="2"/>
  <c r="D53" i="1"/>
  <c r="Y45" i="2" s="1"/>
  <c r="CF21" i="2"/>
  <c r="D54" i="1"/>
  <c r="Y46" i="2" s="1"/>
  <c r="D49" i="1"/>
  <c r="Y37" i="2" s="1"/>
  <c r="AI38" i="2"/>
  <c r="CD31" i="2" s="1"/>
  <c r="CH37" i="2"/>
  <c r="CL37" i="2"/>
  <c r="D51" i="1"/>
  <c r="Y43" i="2" s="1"/>
  <c r="L41" i="1"/>
  <c r="M41" i="1" s="1"/>
  <c r="D52" i="1"/>
  <c r="Y44" i="2" s="1"/>
  <c r="D50" i="1"/>
  <c r="Y42" i="2" s="1"/>
  <c r="Q23" i="2"/>
  <c r="CD23" i="2" s="1"/>
  <c r="CR23" i="2" s="1"/>
  <c r="CE37" i="2"/>
  <c r="CP37" i="2"/>
  <c r="CQ37" i="2"/>
  <c r="CD21" i="2"/>
  <c r="E53" i="1"/>
  <c r="Z45" i="2" s="1"/>
  <c r="CM27" i="2"/>
  <c r="CO27" i="2"/>
  <c r="Q12" i="2"/>
  <c r="CQ21" i="2"/>
  <c r="CE27" i="2"/>
  <c r="CH21" i="2"/>
  <c r="CL21" i="2"/>
  <c r="CP21" i="2"/>
  <c r="CQ27" i="2"/>
  <c r="CR20" i="2"/>
  <c r="CE21" i="2"/>
  <c r="CH27" i="2"/>
  <c r="CL27" i="2"/>
  <c r="Q40" i="2"/>
  <c r="Q48" i="2" s="1"/>
  <c r="D44" i="1"/>
  <c r="E44" i="1" s="1"/>
  <c r="X35" i="2"/>
  <c r="L70" i="1"/>
  <c r="M70" i="1"/>
  <c r="E70" i="1"/>
  <c r="C67" i="1"/>
  <c r="C70" i="1"/>
  <c r="CR15" i="2"/>
  <c r="C39" i="1"/>
  <c r="AI10" i="2" l="1"/>
  <c r="AS14" i="2" s="1"/>
  <c r="AW45" i="2"/>
  <c r="BV17" i="2" s="1"/>
  <c r="AT19" i="2"/>
  <c r="H70" i="1"/>
  <c r="K70" i="1"/>
  <c r="AM42" i="2" s="1"/>
  <c r="BA24" i="2" s="1"/>
  <c r="I70" i="1"/>
  <c r="J70" i="1"/>
  <c r="E54" i="1"/>
  <c r="Z46" i="2" s="1"/>
  <c r="N73" i="1"/>
  <c r="P73" i="1"/>
  <c r="BA45" i="2"/>
  <c r="BX17" i="2" s="1"/>
  <c r="AY45" i="2"/>
  <c r="O73" i="1"/>
  <c r="J71" i="1"/>
  <c r="BT20" i="2"/>
  <c r="CD16" i="2" s="1"/>
  <c r="CR16" i="2" s="1"/>
  <c r="AJ12" i="2"/>
  <c r="AK12" i="2" s="1"/>
  <c r="AL12" i="2" s="1"/>
  <c r="B142" i="1"/>
  <c r="CR29" i="2"/>
  <c r="F71" i="1"/>
  <c r="I71" i="1"/>
  <c r="H71" i="1"/>
  <c r="AS45" i="2"/>
  <c r="BT17" i="2" s="1"/>
  <c r="AU45" i="2"/>
  <c r="BU17" i="2" s="1"/>
  <c r="F53" i="1"/>
  <c r="Y33" i="2"/>
  <c r="E40" i="1"/>
  <c r="Z33" i="2" s="1"/>
  <c r="CD28" i="2"/>
  <c r="CR30" i="2"/>
  <c r="CM28" i="2"/>
  <c r="CR32" i="2"/>
  <c r="CK28" i="2"/>
  <c r="E42" i="1"/>
  <c r="F42" i="1" s="1"/>
  <c r="AA34" i="2" s="1"/>
  <c r="G71" i="1"/>
  <c r="CP28" i="2"/>
  <c r="G72" i="1"/>
  <c r="F72" i="1"/>
  <c r="CQ28" i="2"/>
  <c r="AS17" i="2"/>
  <c r="AT17" i="2" s="1"/>
  <c r="CG28" i="2"/>
  <c r="CH28" i="2"/>
  <c r="CL28" i="2"/>
  <c r="CE28" i="2"/>
  <c r="AJ11" i="2"/>
  <c r="AJ14" i="2" s="1"/>
  <c r="M73" i="1"/>
  <c r="AI14" i="2"/>
  <c r="AI13" i="2" s="1"/>
  <c r="AI16" i="2" s="1"/>
  <c r="AI35" i="2" s="1"/>
  <c r="AI41" i="2" s="1"/>
  <c r="CO28" i="2"/>
  <c r="CN28" i="2"/>
  <c r="BT14" i="2"/>
  <c r="Y40" i="2"/>
  <c r="X40" i="2"/>
  <c r="CH33" i="2"/>
  <c r="CD33" i="2"/>
  <c r="CD34" i="2" s="1"/>
  <c r="CL33" i="2"/>
  <c r="CK33" i="2"/>
  <c r="CO33" i="2"/>
  <c r="CE33" i="2"/>
  <c r="CM33" i="2"/>
  <c r="CF33" i="2"/>
  <c r="X17" i="2"/>
  <c r="CQ33" i="2"/>
  <c r="CN33" i="2"/>
  <c r="CG33" i="2"/>
  <c r="J149" i="1"/>
  <c r="C149" i="1"/>
  <c r="AJ40" i="2" s="1"/>
  <c r="CF31" i="2"/>
  <c r="CE31" i="2"/>
  <c r="Q32" i="2"/>
  <c r="CD22" i="2"/>
  <c r="CD24" i="2" s="1"/>
  <c r="Y35" i="2"/>
  <c r="Y31" i="2" s="1"/>
  <c r="G70" i="1"/>
  <c r="F70" i="1"/>
  <c r="CP31" i="2"/>
  <c r="CP34" i="2" s="1"/>
  <c r="CH31" i="2"/>
  <c r="CG31" i="2"/>
  <c r="CO31" i="2"/>
  <c r="X31" i="2"/>
  <c r="CQ31" i="2"/>
  <c r="CN31" i="2"/>
  <c r="E50" i="1"/>
  <c r="Z42" i="2" s="1"/>
  <c r="L73" i="1"/>
  <c r="CE26" i="2" s="1"/>
  <c r="CR21" i="2"/>
  <c r="CR27" i="2"/>
  <c r="CM31" i="2"/>
  <c r="BI11" i="2"/>
  <c r="BI36" i="2" s="1"/>
  <c r="AS13" i="2"/>
  <c r="CK31" i="2"/>
  <c r="AS20" i="2"/>
  <c r="AT20" i="2" s="1"/>
  <c r="CL31" i="2"/>
  <c r="E51" i="1"/>
  <c r="E49" i="1"/>
  <c r="E52" i="1"/>
  <c r="E48" i="1"/>
  <c r="D39" i="1"/>
  <c r="E39" i="1" s="1"/>
  <c r="AK43" i="2" s="1"/>
  <c r="AI43" i="2"/>
  <c r="Z35" i="2"/>
  <c r="F44" i="1"/>
  <c r="F54" i="1" l="1"/>
  <c r="AA46" i="2" s="1"/>
  <c r="C143" i="1"/>
  <c r="CD37" i="2"/>
  <c r="CR37" i="2" s="1"/>
  <c r="E143" i="1"/>
  <c r="AM12" i="2"/>
  <c r="L143" i="1"/>
  <c r="AK42" i="2"/>
  <c r="AW24" i="2" s="1"/>
  <c r="BA25" i="2"/>
  <c r="AL42" i="2"/>
  <c r="AY24" i="2" s="1"/>
  <c r="AY25" i="2" s="1"/>
  <c r="BW17" i="2"/>
  <c r="AW25" i="2"/>
  <c r="I73" i="1"/>
  <c r="AJ42" i="2"/>
  <c r="AU24" i="2" s="1"/>
  <c r="AI42" i="2"/>
  <c r="CE35" i="2" s="1"/>
  <c r="G42" i="1"/>
  <c r="H42" i="1" s="1"/>
  <c r="I42" i="1" s="1"/>
  <c r="J42" i="1" s="1"/>
  <c r="G44" i="1"/>
  <c r="AB35" i="2" s="1"/>
  <c r="AA35" i="2"/>
  <c r="G53" i="1"/>
  <c r="AA45" i="2"/>
  <c r="F40" i="1"/>
  <c r="AA33" i="2" s="1"/>
  <c r="AK11" i="2"/>
  <c r="CR22" i="2"/>
  <c r="AJ10" i="2"/>
  <c r="BJ11" i="2" s="1"/>
  <c r="BJ36" i="2" s="1"/>
  <c r="Y48" i="2"/>
  <c r="C142" i="1"/>
  <c r="Z34" i="2"/>
  <c r="X48" i="2"/>
  <c r="CR28" i="2"/>
  <c r="AU15" i="2"/>
  <c r="BJ12" i="2" s="1"/>
  <c r="AJ13" i="2"/>
  <c r="AS15" i="2"/>
  <c r="AS16" i="2" s="1"/>
  <c r="AT16" i="2" s="1"/>
  <c r="D143" i="1"/>
  <c r="CE34" i="2"/>
  <c r="CG34" i="2"/>
  <c r="CM34" i="2"/>
  <c r="CN34" i="2"/>
  <c r="CK34" i="2"/>
  <c r="CR33" i="2"/>
  <c r="CO34" i="2"/>
  <c r="CH34" i="2"/>
  <c r="CL34" i="2"/>
  <c r="CF34" i="2"/>
  <c r="CQ34" i="2"/>
  <c r="D149" i="1"/>
  <c r="AK40" i="2" s="1"/>
  <c r="AU20" i="2"/>
  <c r="Y17" i="2"/>
  <c r="CR31" i="2"/>
  <c r="CL26" i="2"/>
  <c r="CP26" i="2"/>
  <c r="CQ26" i="2"/>
  <c r="CD26" i="2"/>
  <c r="CK26" i="2"/>
  <c r="CH26" i="2"/>
  <c r="CO26" i="2"/>
  <c r="CN26" i="2"/>
  <c r="CM26" i="2"/>
  <c r="Z44" i="2"/>
  <c r="CG26" i="2"/>
  <c r="CF26" i="2"/>
  <c r="Z36" i="2"/>
  <c r="F48" i="1"/>
  <c r="AA36" i="2" s="1"/>
  <c r="Z43" i="2"/>
  <c r="F51" i="1"/>
  <c r="AA43" i="2" s="1"/>
  <c r="F52" i="1"/>
  <c r="AA44" i="2" s="1"/>
  <c r="Z37" i="2"/>
  <c r="F49" i="1"/>
  <c r="AA37" i="2" s="1"/>
  <c r="G54" i="1"/>
  <c r="AB46" i="2" s="1"/>
  <c r="F50" i="1"/>
  <c r="AA42" i="2" s="1"/>
  <c r="CR24" i="2"/>
  <c r="AS22" i="2"/>
  <c r="AW22" i="2"/>
  <c r="AJ43" i="2"/>
  <c r="F39" i="1"/>
  <c r="AL43" i="2" s="1"/>
  <c r="F143" i="1" l="1"/>
  <c r="M143" i="1"/>
  <c r="AK10" i="2"/>
  <c r="BK11" i="2" s="1"/>
  <c r="BK36" i="2" s="1"/>
  <c r="AL11" i="2"/>
  <c r="H44" i="1"/>
  <c r="I44" i="1" s="1"/>
  <c r="J44" i="1" s="1"/>
  <c r="AB34" i="2"/>
  <c r="AY22" i="2"/>
  <c r="CF35" i="2"/>
  <c r="CF36" i="2" s="1"/>
  <c r="CF39" i="2" s="1"/>
  <c r="AI52" i="2"/>
  <c r="B144" i="1" s="1"/>
  <c r="AU25" i="2"/>
  <c r="D142" i="1"/>
  <c r="CM35" i="2"/>
  <c r="CM36" i="2" s="1"/>
  <c r="CM39" i="2" s="1"/>
  <c r="CQ35" i="2"/>
  <c r="CQ36" i="2" s="1"/>
  <c r="CQ39" i="2" s="1"/>
  <c r="CK35" i="2"/>
  <c r="CK36" i="2" s="1"/>
  <c r="CK39" i="2" s="1"/>
  <c r="CN35" i="2"/>
  <c r="CN36" i="2" s="1"/>
  <c r="CN39" i="2" s="1"/>
  <c r="CO35" i="2"/>
  <c r="CO36" i="2" s="1"/>
  <c r="CO39" i="2" s="1"/>
  <c r="CD35" i="2"/>
  <c r="CD36" i="2" s="1"/>
  <c r="CD39" i="2" s="1"/>
  <c r="CD40" i="2" s="1"/>
  <c r="AI44" i="2"/>
  <c r="AI45" i="2" s="1"/>
  <c r="AI47" i="2" s="1"/>
  <c r="CP35" i="2"/>
  <c r="CP36" i="2" s="1"/>
  <c r="CP39" i="2" s="1"/>
  <c r="CG35" i="2"/>
  <c r="CG36" i="2" s="1"/>
  <c r="CG39" i="2" s="1"/>
  <c r="AS24" i="2"/>
  <c r="AT24" i="2" s="1"/>
  <c r="CH35" i="2"/>
  <c r="CH36" i="2" s="1"/>
  <c r="CH39" i="2" s="1"/>
  <c r="CL35" i="2"/>
  <c r="CL36" i="2" s="1"/>
  <c r="CL39" i="2" s="1"/>
  <c r="CE36" i="2"/>
  <c r="CE39" i="2" s="1"/>
  <c r="AA31" i="2"/>
  <c r="AA40" i="2"/>
  <c r="AB45" i="2"/>
  <c r="H53" i="1"/>
  <c r="I53" i="1" s="1"/>
  <c r="G39" i="1"/>
  <c r="H39" i="1" s="1"/>
  <c r="G40" i="1"/>
  <c r="AU14" i="2"/>
  <c r="AV24" i="2" s="1"/>
  <c r="AJ16" i="2"/>
  <c r="AJ35" i="2" s="1"/>
  <c r="AJ41" i="2" s="1"/>
  <c r="AJ44" i="2" s="1"/>
  <c r="AJ45" i="2" s="1"/>
  <c r="AU13" i="2"/>
  <c r="AT15" i="2"/>
  <c r="AK14" i="2"/>
  <c r="AS18" i="2"/>
  <c r="AT18" i="2" s="1"/>
  <c r="BI12" i="2"/>
  <c r="BI13" i="2" s="1"/>
  <c r="BI14" i="2" s="1"/>
  <c r="BI15" i="2" s="1"/>
  <c r="Z31" i="2"/>
  <c r="AV15" i="2"/>
  <c r="Z40" i="2"/>
  <c r="CR34" i="2"/>
  <c r="AW20" i="2"/>
  <c r="Z17" i="2"/>
  <c r="CR26" i="2"/>
  <c r="G48" i="1"/>
  <c r="AB36" i="2" s="1"/>
  <c r="G50" i="1"/>
  <c r="AB42" i="2" s="1"/>
  <c r="G49" i="1"/>
  <c r="AB37" i="2" s="1"/>
  <c r="H54" i="1"/>
  <c r="I54" i="1" s="1"/>
  <c r="G51" i="1"/>
  <c r="AB43" i="2" s="1"/>
  <c r="G52" i="1"/>
  <c r="AB44" i="2" s="1"/>
  <c r="K42" i="1"/>
  <c r="L42" i="1" s="1"/>
  <c r="BJ38" i="2"/>
  <c r="BJ39" i="2" s="1"/>
  <c r="BJ13" i="2"/>
  <c r="BJ14" i="2" s="1"/>
  <c r="BJ15" i="2" s="1"/>
  <c r="AW43" i="2"/>
  <c r="AS43" i="2"/>
  <c r="AT22" i="2"/>
  <c r="AU22" i="2"/>
  <c r="AU16" i="2" l="1"/>
  <c r="AV22" i="2"/>
  <c r="AW13" i="2"/>
  <c r="AW14" i="2"/>
  <c r="AX25" i="2" s="1"/>
  <c r="L142" i="1"/>
  <c r="AM11" i="2"/>
  <c r="E142" i="1"/>
  <c r="AV25" i="2"/>
  <c r="AV19" i="2"/>
  <c r="AV17" i="2"/>
  <c r="AV20" i="2"/>
  <c r="K44" i="1"/>
  <c r="L44" i="1" s="1"/>
  <c r="BL16" i="2"/>
  <c r="BK16" i="2"/>
  <c r="AM43" i="2"/>
  <c r="AJ52" i="2"/>
  <c r="BI18" i="2"/>
  <c r="AS21" i="2"/>
  <c r="AT21" i="2" s="1"/>
  <c r="CR35" i="2"/>
  <c r="BI16" i="2"/>
  <c r="BI19" i="2" s="1"/>
  <c r="AS25" i="2"/>
  <c r="AT25" i="2" s="1"/>
  <c r="J53" i="1"/>
  <c r="K53" i="1" s="1"/>
  <c r="AB40" i="2"/>
  <c r="H52" i="1"/>
  <c r="I52" i="1" s="1"/>
  <c r="J52" i="1" s="1"/>
  <c r="K52" i="1" s="1"/>
  <c r="L52" i="1" s="1"/>
  <c r="J54" i="1"/>
  <c r="K54" i="1" s="1"/>
  <c r="AA48" i="2"/>
  <c r="AB33" i="2"/>
  <c r="AB31" i="2" s="1"/>
  <c r="AB48" i="2" s="1"/>
  <c r="H40" i="1"/>
  <c r="BI38" i="2"/>
  <c r="BI39" i="2" s="1"/>
  <c r="BT16" i="2" s="1"/>
  <c r="BT18" i="2" s="1"/>
  <c r="AK13" i="2"/>
  <c r="AK16" i="2" s="1"/>
  <c r="AK35" i="2" s="1"/>
  <c r="AK52" i="2" s="1"/>
  <c r="AW15" i="2"/>
  <c r="BK12" i="2" s="1"/>
  <c r="BK38" i="2" s="1"/>
  <c r="BK39" i="2" s="1"/>
  <c r="AL14" i="2"/>
  <c r="AL10" i="2"/>
  <c r="Z48" i="2"/>
  <c r="M42" i="1"/>
  <c r="CR36" i="2"/>
  <c r="H48" i="1"/>
  <c r="H50" i="1"/>
  <c r="H51" i="1"/>
  <c r="I51" i="1" s="1"/>
  <c r="AU18" i="2"/>
  <c r="AV18" i="2" s="1"/>
  <c r="AV16" i="2"/>
  <c r="H49" i="1"/>
  <c r="M44" i="1"/>
  <c r="I39" i="1"/>
  <c r="J39" i="1" s="1"/>
  <c r="K39" i="1" s="1"/>
  <c r="CD41" i="2"/>
  <c r="CE38" i="2"/>
  <c r="CE40" i="2" s="1"/>
  <c r="AU43" i="2"/>
  <c r="BJ16" i="2"/>
  <c r="AJ47" i="2"/>
  <c r="BJ18" i="2"/>
  <c r="L53" i="1" l="1"/>
  <c r="M53" i="1" s="1"/>
  <c r="AX19" i="2"/>
  <c r="AX20" i="2"/>
  <c r="AX24" i="2"/>
  <c r="AX22" i="2"/>
  <c r="AX17" i="2"/>
  <c r="AL13" i="2"/>
  <c r="AY15" i="2"/>
  <c r="BL12" i="2" s="1"/>
  <c r="BL11" i="2"/>
  <c r="BL36" i="2" s="1"/>
  <c r="AY13" i="2"/>
  <c r="AY14" i="2"/>
  <c r="M142" i="1"/>
  <c r="F142" i="1"/>
  <c r="BA22" i="2"/>
  <c r="K144" i="1"/>
  <c r="D144" i="1"/>
  <c r="J144" i="1"/>
  <c r="C144" i="1"/>
  <c r="AS23" i="2"/>
  <c r="AS26" i="2" s="1"/>
  <c r="AT26" i="2" s="1"/>
  <c r="BI17" i="2"/>
  <c r="L54" i="1"/>
  <c r="M54" i="1" s="1"/>
  <c r="I40" i="1"/>
  <c r="J40" i="1" s="1"/>
  <c r="K40" i="1" s="1"/>
  <c r="L40" i="1" s="1"/>
  <c r="BV16" i="2"/>
  <c r="BV18" i="2" s="1"/>
  <c r="BU16" i="2"/>
  <c r="BU18" i="2" s="1"/>
  <c r="AW16" i="2"/>
  <c r="AX16" i="2" s="1"/>
  <c r="BK17" i="2"/>
  <c r="BK13" i="2"/>
  <c r="BK14" i="2" s="1"/>
  <c r="BK15" i="2" s="1"/>
  <c r="BK19" i="2" s="1"/>
  <c r="BK21" i="2" s="1"/>
  <c r="AK41" i="2"/>
  <c r="AK44" i="2" s="1"/>
  <c r="AK45" i="2" s="1"/>
  <c r="AK47" i="2" s="1"/>
  <c r="AX15" i="2"/>
  <c r="AM14" i="2"/>
  <c r="BA15" i="2" s="1"/>
  <c r="AM10" i="2"/>
  <c r="AL16" i="2"/>
  <c r="AL35" i="2" s="1"/>
  <c r="I49" i="1"/>
  <c r="J49" i="1" s="1"/>
  <c r="M52" i="1"/>
  <c r="J51" i="1"/>
  <c r="K51" i="1" s="1"/>
  <c r="I48" i="1"/>
  <c r="AU21" i="2"/>
  <c r="AV21" i="2" s="1"/>
  <c r="I50" i="1"/>
  <c r="J50" i="1" s="1"/>
  <c r="K50" i="1" s="1"/>
  <c r="L50" i="1" s="1"/>
  <c r="M50" i="1" s="1"/>
  <c r="BJ19" i="2"/>
  <c r="BJ17" i="2"/>
  <c r="L39" i="1"/>
  <c r="M39" i="1" s="1"/>
  <c r="BI20" i="2"/>
  <c r="D153" i="1" s="1"/>
  <c r="E153" i="1" s="1"/>
  <c r="BI21" i="2"/>
  <c r="CF38" i="2"/>
  <c r="CF40" i="2" s="1"/>
  <c r="CE41" i="2"/>
  <c r="BM12" i="2" l="1"/>
  <c r="BB15" i="2"/>
  <c r="BM11" i="2"/>
  <c r="BM36" i="2" s="1"/>
  <c r="BA13" i="2"/>
  <c r="BA14" i="2"/>
  <c r="AZ19" i="2"/>
  <c r="AZ20" i="2"/>
  <c r="AZ17" i="2"/>
  <c r="AZ25" i="2"/>
  <c r="AZ24" i="2"/>
  <c r="AZ22" i="2"/>
  <c r="AL41" i="2"/>
  <c r="AL44" i="2" s="1"/>
  <c r="AL45" i="2" s="1"/>
  <c r="AL47" i="2" s="1"/>
  <c r="AL52" i="2"/>
  <c r="BA43" i="2"/>
  <c r="BB22" i="2"/>
  <c r="BM16" i="2"/>
  <c r="AY43" i="2"/>
  <c r="AS27" i="2"/>
  <c r="AT27" i="2" s="1"/>
  <c r="AT23" i="2"/>
  <c r="BL38" i="2"/>
  <c r="BL39" i="2" s="1"/>
  <c r="BW16" i="2" s="1"/>
  <c r="BW18" i="2" s="1"/>
  <c r="BL13" i="2"/>
  <c r="BL14" i="2" s="1"/>
  <c r="BL15" i="2" s="1"/>
  <c r="BL19" i="2" s="1"/>
  <c r="BL21" i="2" s="1"/>
  <c r="BL17" i="2"/>
  <c r="M40" i="1"/>
  <c r="BK20" i="2"/>
  <c r="BK18" i="2"/>
  <c r="AM13" i="2"/>
  <c r="AM16" i="2" s="1"/>
  <c r="AM35" i="2" s="1"/>
  <c r="AW18" i="2"/>
  <c r="AX18" i="2" s="1"/>
  <c r="K49" i="1"/>
  <c r="L49" i="1" s="1"/>
  <c r="M49" i="1" s="1"/>
  <c r="L51" i="1"/>
  <c r="M51" i="1" s="1"/>
  <c r="AU23" i="2"/>
  <c r="AV23" i="2" s="1"/>
  <c r="J48" i="1"/>
  <c r="K48" i="1" s="1"/>
  <c r="L48" i="1" s="1"/>
  <c r="M48" i="1" s="1"/>
  <c r="CG38" i="2"/>
  <c r="CG40" i="2" s="1"/>
  <c r="CF41" i="2"/>
  <c r="BJ21" i="2"/>
  <c r="BJ20" i="2"/>
  <c r="BA16" i="2" l="1"/>
  <c r="BB20" i="2"/>
  <c r="BB19" i="2"/>
  <c r="BB17" i="2"/>
  <c r="BB24" i="2"/>
  <c r="BB25" i="2"/>
  <c r="BL18" i="2"/>
  <c r="AM41" i="2"/>
  <c r="AM44" i="2" s="1"/>
  <c r="AM45" i="2" s="1"/>
  <c r="AM52" i="2"/>
  <c r="L144" i="1"/>
  <c r="E144" i="1"/>
  <c r="AS42" i="2"/>
  <c r="AS44" i="2" s="1"/>
  <c r="AS46" i="2" s="1"/>
  <c r="AS28" i="2"/>
  <c r="AT28" i="2" s="1"/>
  <c r="BL20" i="2"/>
  <c r="AY16" i="2"/>
  <c r="AZ16" i="2" s="1"/>
  <c r="AZ15" i="2"/>
  <c r="AW21" i="2"/>
  <c r="AX21" i="2" s="1"/>
  <c r="AU26" i="2"/>
  <c r="AV26" i="2" s="1"/>
  <c r="CG41" i="2"/>
  <c r="CH38" i="2"/>
  <c r="CH40" i="2" s="1"/>
  <c r="BB16" i="2" l="1"/>
  <c r="BA18" i="2"/>
  <c r="BM18" i="2"/>
  <c r="AM47" i="2"/>
  <c r="M144" i="1"/>
  <c r="F144" i="1"/>
  <c r="BT23" i="2"/>
  <c r="BT24" i="2" s="1"/>
  <c r="BT25" i="2" s="1"/>
  <c r="BT26" i="2" s="1"/>
  <c r="AY18" i="2"/>
  <c r="AZ18" i="2" s="1"/>
  <c r="BM38" i="2"/>
  <c r="BM39" i="2" s="1"/>
  <c r="BX16" i="2" s="1"/>
  <c r="BX18" i="2" s="1"/>
  <c r="BM13" i="2"/>
  <c r="BM14" i="2" s="1"/>
  <c r="BM15" i="2" s="1"/>
  <c r="BM19" i="2" s="1"/>
  <c r="BM17" i="2"/>
  <c r="AW23" i="2"/>
  <c r="AX23" i="2" s="1"/>
  <c r="AU27" i="2"/>
  <c r="AV27" i="2" s="1"/>
  <c r="CK38" i="2"/>
  <c r="CK40" i="2" s="1"/>
  <c r="CH41" i="2"/>
  <c r="AY21" i="2" l="1"/>
  <c r="AZ21" i="2" s="1"/>
  <c r="BB18" i="2"/>
  <c r="BA21" i="2"/>
  <c r="BM20" i="2"/>
  <c r="BM21" i="2"/>
  <c r="AW26" i="2"/>
  <c r="AX26" i="2" s="1"/>
  <c r="AU28" i="2"/>
  <c r="AV28" i="2" s="1"/>
  <c r="AU42" i="2"/>
  <c r="AU44" i="2" s="1"/>
  <c r="CK41" i="2"/>
  <c r="CL38" i="2"/>
  <c r="CL40" i="2" s="1"/>
  <c r="AY23" i="2" l="1"/>
  <c r="AZ23" i="2" s="1"/>
  <c r="BB21" i="2"/>
  <c r="BA23" i="2"/>
  <c r="AW27" i="2"/>
  <c r="AX27" i="2" s="1"/>
  <c r="BU23" i="2"/>
  <c r="BU24" i="2" s="1"/>
  <c r="BU25" i="2" s="1"/>
  <c r="BU26" i="2" s="1"/>
  <c r="AU46" i="2"/>
  <c r="CM38" i="2"/>
  <c r="CM40" i="2" s="1"/>
  <c r="CL41" i="2"/>
  <c r="AY26" i="2" l="1"/>
  <c r="AZ26" i="2" s="1"/>
  <c r="BA26" i="2"/>
  <c r="BB23" i="2"/>
  <c r="AY27" i="2"/>
  <c r="AZ27" i="2" s="1"/>
  <c r="AW28" i="2"/>
  <c r="AX28" i="2" s="1"/>
  <c r="AW42" i="2"/>
  <c r="AW44" i="2" s="1"/>
  <c r="CM41" i="2"/>
  <c r="CN38" i="2"/>
  <c r="CN40" i="2" s="1"/>
  <c r="BB26" i="2" l="1"/>
  <c r="BA27" i="2"/>
  <c r="BV23" i="2"/>
  <c r="BV24" i="2" s="1"/>
  <c r="BV25" i="2" s="1"/>
  <c r="BV26" i="2" s="1"/>
  <c r="AW46" i="2"/>
  <c r="AY42" i="2"/>
  <c r="AY44" i="2" s="1"/>
  <c r="BW23" i="2" s="1"/>
  <c r="BW24" i="2" s="1"/>
  <c r="BW25" i="2" s="1"/>
  <c r="AY28" i="2"/>
  <c r="AZ28" i="2" s="1"/>
  <c r="CN41" i="2"/>
  <c r="CO38" i="2"/>
  <c r="CO40" i="2" s="1"/>
  <c r="BA28" i="2" l="1"/>
  <c r="BB28" i="2" s="1"/>
  <c r="BB27" i="2"/>
  <c r="BA42" i="2"/>
  <c r="BA44" i="2" s="1"/>
  <c r="BW26" i="2"/>
  <c r="AY46" i="2"/>
  <c r="CO41" i="2"/>
  <c r="CP38" i="2"/>
  <c r="CP40" i="2" s="1"/>
  <c r="BA46" i="2" l="1"/>
  <c r="BX23" i="2"/>
  <c r="BX24" i="2" s="1"/>
  <c r="BX25" i="2" s="1"/>
  <c r="BX26" i="2" s="1"/>
  <c r="CP41" i="2"/>
  <c r="CQ38" i="2"/>
  <c r="CQ40" i="2" s="1"/>
  <c r="CQ41" i="2" l="1"/>
  <c r="CR41" i="2" s="1"/>
  <c r="D157" i="1" s="1"/>
  <c r="E157" i="1" s="1"/>
</calcChain>
</file>

<file path=xl/sharedStrings.xml><?xml version="1.0" encoding="utf-8"?>
<sst xmlns="http://schemas.openxmlformats.org/spreadsheetml/2006/main" count="491" uniqueCount="324">
  <si>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</si>
  <si>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</si>
  <si>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</si>
  <si>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</si>
  <si>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</si>
  <si>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</si>
  <si>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</si>
  <si>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</si>
  <si>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</si>
  <si>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</si>
  <si>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</si>
  <si>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</si>
  <si>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</si>
  <si>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</si>
  <si>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</si>
  <si>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</si>
  <si>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</si>
  <si>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</si>
  <si>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</si>
  <si>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</si>
  <si>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</si>
  <si>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</si>
  <si>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</si>
  <si>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</si>
  <si>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</si>
  <si>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</si>
  <si>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</si>
  <si>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</si>
  <si>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</si>
  <si>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</si>
  <si>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</si>
  <si>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</si>
  <si>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</si>
  <si>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</si>
  <si>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</si>
  <si>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</si>
  <si>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</si>
  <si>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</si>
  <si>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</si>
  <si>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</si>
  <si>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</si>
  <si>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</si>
  <si>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</si>
  <si>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</si>
  <si>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</si>
  <si>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</si>
  <si>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</si>
  <si>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</si>
  <si>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</si>
  <si>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</si>
  <si>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</si>
  <si>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</si>
  <si>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</si>
  <si>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</si>
  <si>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</si>
  <si>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</si>
  <si>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</si>
  <si>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</si>
  <si>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</si>
  <si>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</si>
  <si>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</si>
  <si>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</si>
  <si>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</si>
  <si>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</si>
  <si>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</si>
  <si>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</si>
  <si>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</si>
  <si>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</si>
  <si>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</si>
  <si>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</si>
  <si>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</si>
  <si>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</si>
  <si>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</si>
  <si>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</si>
  <si>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</si>
  <si>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</si>
  <si>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</si>
  <si>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</si>
  <si>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</si>
  <si>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</si>
  <si>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</si>
  <si>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</si>
  <si>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</si>
  <si>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</si>
  <si>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</si>
  <si>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</si>
  <si>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</si>
  <si>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</si>
  <si>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</si>
  <si>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</si>
  <si>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</si>
  <si>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</si>
  <si>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</si>
  <si>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</si>
  <si>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</si>
  <si>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</si>
  <si>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</si>
  <si>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</si>
  <si>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</si>
  <si>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</si>
  <si>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</si>
  <si>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</si>
  <si>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</si>
  <si>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</si>
  <si>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</si>
  <si>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</si>
  <si>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</si>
  <si>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</si>
  <si>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</si>
  <si>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</si>
  <si>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</si>
  <si>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</si>
  <si>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</si>
  <si>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</si>
  <si>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</si>
  <si>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</si>
  <si>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</si>
  <si>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</si>
  <si>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</si>
  <si>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</si>
  <si>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</si>
  <si>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</si>
  <si>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</si>
  <si>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</si>
  <si>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</si>
  <si>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</si>
  <si>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</si>
  <si>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</si>
  <si>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</si>
  <si>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</si>
  <si>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</si>
  <si>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</si>
  <si>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</si>
  <si>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</si>
  <si>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</si>
  <si>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</si>
  <si>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</si>
  <si>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</si>
  <si>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</si>
  <si>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</si>
  <si>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</si>
  <si>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</si>
  <si>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</si>
  <si>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</si>
  <si>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</si>
  <si>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</si>
  <si>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</si>
  <si>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</si>
  <si>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</si>
  <si>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</si>
  <si>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</si>
  <si>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</si>
  <si>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</si>
  <si>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</si>
  <si>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</si>
  <si>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</si>
  <si>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</si>
  <si>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</si>
  <si>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</si>
  <si>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</si>
  <si>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</si>
  <si>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</si>
  <si>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</si>
  <si>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</si>
  <si>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</si>
  <si>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</si>
  <si>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</si>
  <si>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</si>
  <si>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</si>
  <si>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</si>
  <si>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</si>
  <si>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</si>
  <si>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</si>
  <si>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</si>
  <si>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</si>
  <si>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</si>
  <si>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</si>
  <si>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</si>
  <si>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</si>
  <si>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</si>
  <si>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</si>
  <si>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</si>
  <si>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</si>
  <si>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</si>
  <si>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</si>
  <si>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</si>
  <si>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</si>
  <si>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</si>
  <si>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</si>
  <si>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</si>
  <si>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</si>
  <si>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</si>
  <si>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</si>
  <si>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</si>
  <si>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</si>
  <si>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</si>
  <si>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</si>
  <si>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</si>
  <si>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</si>
  <si>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</si>
  <si>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</si>
  <si>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</si>
  <si>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</si>
  <si>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</si>
  <si>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</si>
  <si>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</si>
  <si>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</si>
  <si>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</si>
  <si>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</si>
  <si>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</si>
  <si>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</si>
  <si>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</si>
  <si>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</si>
  <si>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</si>
  <si>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</si>
  <si>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</si>
  <si>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</si>
  <si>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</si>
  <si>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</si>
  <si>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</si>
  <si>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</si>
  <si>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</si>
  <si>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</si>
  <si>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</si>
  <si>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</si>
  <si>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</si>
  <si>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</si>
  <si>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</si>
  <si>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</si>
  <si>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</si>
  <si>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</si>
  <si>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</si>
  <si>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</si>
  <si>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</si>
  <si>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</si>
  <si>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</si>
  <si>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</si>
  <si>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</si>
  <si>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</si>
  <si>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</si>
  <si>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</si>
  <si>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</si>
  <si>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</si>
  <si>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</si>
  <si>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</si>
  <si>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</si>
  <si>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</si>
  <si>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</si>
  <si>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</si>
  <si>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</si>
  <si>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</si>
  <si>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</si>
  <si>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</si>
  <si>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</si>
  <si>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</si>
  <si>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</si>
  <si>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</si>
  <si>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</si>
  <si>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</si>
  <si>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</si>
  <si>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</si>
  <si>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</si>
  <si>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</si>
  <si>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</si>
  <si>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</si>
  <si>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</si>
  <si>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</si>
  <si>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</si>
  <si>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</si>
  <si>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</si>
  <si>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Cliquez ici :</t>
  </si>
  <si>
    <t>https://www.projetentreprise.fr/produit/mot-de-passe-previsionnel-financier/</t>
  </si>
  <si>
    <t>1) Vous souhaitez obtenir le mot de passe de ce document ?</t>
  </si>
  <si>
    <t>Acquisition stocks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</si>
  <si>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</si>
  <si>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</si>
  <si>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</si>
  <si>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</si>
  <si>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</si>
  <si>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</si>
  <si>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</si>
  <si>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</si>
  <si>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</si>
  <si>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</si>
  <si>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</si>
  <si>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</si>
  <si>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</si>
  <si>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</si>
  <si>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Etude financière 
prévisionnelle sur 5 ans</t>
  </si>
  <si>
    <t>Montant année 4</t>
  </si>
  <si>
    <t>Montant année 5</t>
  </si>
  <si>
    <t xml:space="preserve">  Pourcentage d'augmentation du chiffre d'affaire entre l'année 3 et l'année 4 :</t>
  </si>
  <si>
    <t xml:space="preserve">  Pourcentage d'augmentation du chiffre d'affaire entre l'année 4 et l'année 5 :</t>
  </si>
  <si>
    <t>% d'augmentation du CA, entre année 1 et année 2 :</t>
  </si>
  <si>
    <t>% d'augmentation du CA, entre année 2 et année 3 :</t>
  </si>
  <si>
    <t>% d'augmentation du CA, entre année 3 et année 4 :</t>
  </si>
  <si>
    <t>% d'augmentation du CA, entre année 4 et année 5 :</t>
  </si>
  <si>
    <t>Compte de résultats prévisionnel sur 5 ans</t>
  </si>
  <si>
    <t>Plan de financement à cinq ans</t>
  </si>
  <si>
    <t>Statut social du/des dirigeants :</t>
  </si>
  <si>
    <t xml:space="preserve"> - Remboursement emprunts</t>
  </si>
  <si>
    <t xml:space="preserve"> + Dotation amortissements</t>
  </si>
  <si>
    <t>Dotation amortissements</t>
  </si>
  <si>
    <t>Capacité autofinancement</t>
  </si>
  <si>
    <t>Principal année 4</t>
  </si>
  <si>
    <t>Principal année 5</t>
  </si>
  <si>
    <t>Intérêts année 4</t>
  </si>
  <si>
    <t>Intérêts année 5</t>
  </si>
  <si>
    <t>MARCHANDISES</t>
  </si>
  <si>
    <r>
      <rPr>
        <b/>
        <u/>
        <sz val="14"/>
        <color theme="1"/>
        <rFont val="Calibri"/>
        <family val="2"/>
        <scheme val="minor"/>
      </rP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</si>
  <si>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rPr>
        <b/>
        <u/>
        <sz val="14"/>
        <color theme="1"/>
        <rFont val="Calibri"/>
        <family val="2"/>
        <scheme val="minor"/>
      </rPr>
      <t>Année 1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rgb="FFFF0000"/>
        <rFont val="Calibri"/>
        <family val="2"/>
        <scheme val="minor"/>
      </rPr>
      <t>Services</t>
    </r>
  </si>
  <si>
    <t>Ce tableau ne pas en compte les flux de TVA ni le besoin en fonds de roulement.</t>
  </si>
  <si>
    <t>D'autre part, l'impôt sur les sociétés n'est pas intégré car payé l'année suivante.</t>
  </si>
  <si>
    <r>
      <t xml:space="preserve">4) Votre chiffre d'affaires de la </t>
    </r>
    <r>
      <rPr>
        <b/>
        <u/>
        <sz val="14"/>
        <color theme="9" tint="-0.499984740745262"/>
        <rFont val="Calibri"/>
        <family val="2"/>
        <scheme val="minor"/>
      </rPr>
      <t>première année</t>
    </r>
    <r>
      <rPr>
        <b/>
        <sz val="14"/>
        <color theme="9" tint="-0.499984740745262"/>
        <rFont val="Calibri"/>
        <family val="2"/>
        <scheme val="minor"/>
      </rPr>
      <t xml:space="preserve"> :</t>
    </r>
  </si>
  <si>
    <t>Obtenez le code pour déverrouiller et modifier ce document comme vous l'entendez.</t>
  </si>
  <si>
    <t>2) Créez votre entreprise directement en ligne</t>
  </si>
  <si>
    <t>WikiCréa a sélectionné Legalstart pour vos formalités de création d'entreprise en ligne.</t>
  </si>
  <si>
    <t>Pourquoi Legalstart ? Tout simplement parce qu’il s’agit de l’offre la plus complète et la moins chère du marché.</t>
  </si>
  <si>
    <t>https://www.creerentreprise.fr/creez-votre-entreprise-legalstart-wikicrea/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</si>
  <si>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</si>
  <si>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</si>
  <si>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 xml:space="preserve">Calcul avec </t>
    </r>
    <r>
      <rPr>
        <b/>
        <sz val="11"/>
        <color rgb="FFFF0000"/>
        <rFont val="Calibri"/>
        <family val="2"/>
        <scheme val="minor"/>
      </rPr>
      <t>ACRE</t>
    </r>
  </si>
  <si>
    <t>Bénéfice de l'Acre :</t>
  </si>
  <si>
    <t>SIDDIL S.A.S. - 12200 Villefranche-de-Rouergue, France - RCS Rodez 824 603 823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</si>
</sst>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u/>
      <sz val="14"/>
      <color theme="9" tint="-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0" fillId="0" borderId="32" xfId="1" applyFont="1" applyBorder="1"/>
    <xf numFmtId="0" fontId="7" fillId="0" borderId="28" xfId="0" applyFont="1" applyBorder="1" applyAlignment="1">
      <alignment horizontal="left" indent="3"/>
    </xf>
    <xf numFmtId="164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164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164" fontId="2" fillId="3" borderId="34" xfId="1" applyFont="1" applyFill="1" applyBorder="1"/>
    <xf numFmtId="164" fontId="2" fillId="3" borderId="38" xfId="1" applyFont="1" applyFill="1" applyBorder="1"/>
    <xf numFmtId="164" fontId="7" fillId="0" borderId="28" xfId="0" applyNumberFormat="1" applyFont="1" applyBorder="1" applyAlignment="1">
      <alignment horizontal="left" indent="3"/>
    </xf>
    <xf numFmtId="0" fontId="2" fillId="0" borderId="28" xfId="0" applyFont="1" applyFill="1" applyBorder="1" applyAlignment="1">
      <alignment horizontal="left" vertical="center" indent="1"/>
    </xf>
    <xf numFmtId="164" fontId="0" fillId="0" borderId="1" xfId="1" applyFont="1" applyFill="1" applyBorder="1"/>
    <xf numFmtId="164" fontId="2" fillId="0" borderId="1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164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164" fontId="0" fillId="0" borderId="0" xfId="0" applyNumberFormat="1"/>
    <xf numFmtId="0" fontId="7" fillId="0" borderId="0" xfId="0" applyFont="1" applyFill="1" applyBorder="1"/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164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164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164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0" fillId="0" borderId="23" xfId="0" applyFill="1" applyBorder="1"/>
    <xf numFmtId="164" fontId="1" fillId="0" borderId="29" xfId="1" applyFont="1" applyFill="1" applyBorder="1"/>
    <xf numFmtId="0" fontId="2" fillId="0" borderId="26" xfId="0" applyFont="1" applyFill="1" applyBorder="1"/>
    <xf numFmtId="0" fontId="0" fillId="0" borderId="28" xfId="0" applyFont="1" applyFill="1" applyBorder="1" applyAlignment="1">
      <alignment horizontal="left" vertical="center" indent="1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" fillId="0" borderId="0" xfId="1" applyFont="1" applyFill="1" applyBorder="1"/>
    <xf numFmtId="164" fontId="2" fillId="3" borderId="37" xfId="1" applyFont="1" applyFill="1" applyBorder="1"/>
    <xf numFmtId="164" fontId="2" fillId="0" borderId="26" xfId="1" applyFont="1" applyFill="1" applyBorder="1"/>
    <xf numFmtId="164" fontId="2" fillId="3" borderId="44" xfId="1" applyFont="1" applyFill="1" applyBorder="1"/>
    <xf numFmtId="164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13" fontId="0" fillId="0" borderId="0" xfId="0" applyNumberFormat="1"/>
    <xf numFmtId="8" fontId="2" fillId="0" borderId="0" xfId="0" applyNumberFormat="1" applyFont="1"/>
    <xf numFmtId="0" fontId="0" fillId="0" borderId="25" xfId="0" applyFont="1" applyFill="1" applyBorder="1" applyAlignment="1">
      <alignment horizontal="left" vertical="center" indent="1"/>
    </xf>
    <xf numFmtId="0" fontId="29" fillId="0" borderId="0" xfId="0" applyFont="1"/>
    <xf numFmtId="0" fontId="30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31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0" fillId="4" borderId="0" xfId="0" applyFill="1"/>
    <xf numFmtId="0" fontId="29" fillId="0" borderId="0" xfId="0" applyFont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4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0" fontId="0" fillId="0" borderId="0" xfId="0" applyFont="1"/>
    <xf numFmtId="164" fontId="0" fillId="0" borderId="0" xfId="0" applyNumberFormat="1" applyFont="1"/>
    <xf numFmtId="164" fontId="2" fillId="3" borderId="49" xfId="1" applyFont="1" applyFill="1" applyBorder="1"/>
    <xf numFmtId="164" fontId="2" fillId="0" borderId="51" xfId="1" applyFont="1" applyFill="1" applyBorder="1"/>
    <xf numFmtId="164" fontId="2" fillId="3" borderId="57" xfId="1" applyFont="1" applyFill="1" applyBorder="1"/>
    <xf numFmtId="164" fontId="2" fillId="0" borderId="58" xfId="1" applyFont="1" applyFill="1" applyBorder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0" fontId="35" fillId="0" borderId="0" xfId="0" applyFont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164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0" fillId="2" borderId="1" xfId="1" applyFont="1" applyFill="1" applyBorder="1" applyProtection="1">
      <protection locked="0"/>
    </xf>
    <xf numFmtId="164" fontId="0" fillId="2" borderId="2" xfId="1" applyFon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164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164" fontId="32" fillId="0" borderId="56" xfId="1" applyFont="1" applyFill="1" applyBorder="1"/>
    <xf numFmtId="0" fontId="36" fillId="0" borderId="20" xfId="0" applyFont="1" applyBorder="1" applyAlignment="1">
      <alignment horizontal="right"/>
    </xf>
    <xf numFmtId="0" fontId="16" fillId="0" borderId="0" xfId="0" applyFont="1" applyAlignment="1">
      <alignment horizontal="left" indent="2"/>
    </xf>
    <xf numFmtId="0" fontId="37" fillId="0" borderId="0" xfId="0" applyFont="1" applyAlignment="1">
      <alignment horizontal="left" indent="4"/>
    </xf>
    <xf numFmtId="0" fontId="37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164" fontId="2" fillId="0" borderId="0" xfId="0" applyNumberFormat="1" applyFont="1"/>
    <xf numFmtId="2" fontId="32" fillId="0" borderId="0" xfId="0" applyNumberFormat="1" applyFont="1"/>
    <xf numFmtId="10" fontId="28" fillId="0" borderId="0" xfId="0" applyNumberFormat="1" applyFont="1" applyBorder="1"/>
    <xf numFmtId="0" fontId="38" fillId="0" borderId="0" xfId="3" applyFont="1" applyFill="1" applyBorder="1" applyAlignment="1">
      <alignment vertical="center" wrapText="1"/>
    </xf>
    <xf numFmtId="0" fontId="39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40" fillId="0" borderId="0" xfId="0" applyFont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164" fontId="42" fillId="0" borderId="1" xfId="1" applyFont="1" applyFill="1" applyBorder="1"/>
    <xf numFmtId="0" fontId="45" fillId="0" borderId="0" xfId="0" applyFont="1"/>
    <xf numFmtId="0" fontId="4" fillId="0" borderId="0" xfId="0" applyFont="1"/>
    <xf numFmtId="0" fontId="27" fillId="0" borderId="0" xfId="0" applyFont="1"/>
    <xf numFmtId="0" fontId="44" fillId="0" borderId="0" xfId="3" applyFont="1" applyFill="1" applyBorder="1" applyAlignment="1">
      <alignment vertical="center" wrapText="1"/>
    </xf>
    <xf numFmtId="0" fontId="46" fillId="0" borderId="0" xfId="0" applyFont="1"/>
    <xf numFmtId="0" fontId="48" fillId="0" borderId="0" xfId="3" applyFont="1"/>
    <xf numFmtId="0" fontId="49" fillId="0" borderId="0" xfId="0" applyFont="1"/>
    <xf numFmtId="0" fontId="50" fillId="0" borderId="0" xfId="0" applyFont="1"/>
    <xf numFmtId="0" fontId="9" fillId="0" borderId="0" xfId="0" applyFont="1"/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7" fontId="0" fillId="0" borderId="16" xfId="0" applyNumberFormat="1" applyBorder="1" applyAlignment="1">
      <alignment horizontal="center"/>
    </xf>
    <xf numFmtId="0" fontId="2" fillId="3" borderId="26" xfId="0" applyFont="1" applyFill="1" applyBorder="1" applyAlignment="1">
      <alignment horizontal="center" vertical="center"/>
    </xf>
    <xf numFmtId="4" fontId="53" fillId="0" borderId="35" xfId="0" applyNumberFormat="1" applyFont="1" applyBorder="1"/>
    <xf numFmtId="4" fontId="53" fillId="0" borderId="23" xfId="1" applyNumberFormat="1" applyFont="1" applyBorder="1"/>
    <xf numFmtId="4" fontId="53" fillId="0" borderId="35" xfId="1" applyNumberFormat="1" applyFont="1" applyBorder="1"/>
    <xf numFmtId="4" fontId="53" fillId="0" borderId="24" xfId="1" applyNumberFormat="1" applyFont="1" applyBorder="1"/>
    <xf numFmtId="0" fontId="54" fillId="0" borderId="2" xfId="0" applyFont="1" applyBorder="1"/>
    <xf numFmtId="0" fontId="54" fillId="0" borderId="3" xfId="0" applyFont="1" applyBorder="1"/>
    <xf numFmtId="0" fontId="54" fillId="0" borderId="29" xfId="0" applyFont="1" applyBorder="1"/>
    <xf numFmtId="4" fontId="55" fillId="0" borderId="2" xfId="0" applyNumberFormat="1" applyFont="1" applyBorder="1"/>
    <xf numFmtId="4" fontId="55" fillId="0" borderId="3" xfId="1" applyNumberFormat="1" applyFont="1" applyBorder="1"/>
    <xf numFmtId="4" fontId="55" fillId="0" borderId="2" xfId="1" applyNumberFormat="1" applyFont="1" applyBorder="1"/>
    <xf numFmtId="4" fontId="55" fillId="0" borderId="29" xfId="1" applyNumberFormat="1" applyFont="1" applyBorder="1"/>
    <xf numFmtId="4" fontId="53" fillId="0" borderId="43" xfId="1" applyNumberFormat="1" applyFont="1" applyBorder="1"/>
    <xf numFmtId="0" fontId="54" fillId="0" borderId="36" xfId="0" applyFont="1" applyBorder="1"/>
    <xf numFmtId="0" fontId="54" fillId="0" borderId="45" xfId="0" applyFont="1" applyBorder="1"/>
    <xf numFmtId="0" fontId="54" fillId="0" borderId="27" xfId="0" applyFont="1" applyBorder="1"/>
    <xf numFmtId="4" fontId="53" fillId="0" borderId="34" xfId="0" applyNumberFormat="1" applyFont="1" applyBorder="1"/>
    <xf numFmtId="4" fontId="53" fillId="0" borderId="44" xfId="0" applyNumberFormat="1" applyFont="1" applyBorder="1"/>
    <xf numFmtId="4" fontId="53" fillId="0" borderId="38" xfId="0" applyNumberFormat="1" applyFont="1" applyBorder="1"/>
    <xf numFmtId="164" fontId="53" fillId="0" borderId="35" xfId="0" applyNumberFormat="1" applyFont="1" applyFill="1" applyBorder="1" applyAlignment="1">
      <alignment vertical="center"/>
    </xf>
    <xf numFmtId="164" fontId="53" fillId="0" borderId="23" xfId="0" applyNumberFormat="1" applyFont="1" applyFill="1" applyBorder="1" applyAlignment="1">
      <alignment vertical="center" wrapText="1"/>
    </xf>
    <xf numFmtId="164" fontId="53" fillId="0" borderId="35" xfId="0" applyNumberFormat="1" applyFont="1" applyFill="1" applyBorder="1" applyAlignment="1">
      <alignment vertical="center" wrapText="1"/>
    </xf>
    <xf numFmtId="164" fontId="53" fillId="0" borderId="24" xfId="0" applyNumberFormat="1" applyFont="1" applyFill="1" applyBorder="1" applyAlignment="1">
      <alignment vertical="center" wrapText="1"/>
    </xf>
    <xf numFmtId="164" fontId="55" fillId="0" borderId="2" xfId="1" applyFont="1" applyFill="1" applyBorder="1"/>
    <xf numFmtId="9" fontId="55" fillId="0" borderId="2" xfId="2" applyFont="1" applyFill="1" applyBorder="1" applyAlignment="1">
      <alignment horizontal="center"/>
    </xf>
    <xf numFmtId="9" fontId="55" fillId="0" borderId="0" xfId="1" applyNumberFormat="1" applyFont="1" applyFill="1" applyBorder="1" applyAlignment="1">
      <alignment horizontal="center"/>
    </xf>
    <xf numFmtId="9" fontId="55" fillId="0" borderId="2" xfId="1" applyNumberFormat="1" applyFont="1" applyFill="1" applyBorder="1" applyAlignment="1">
      <alignment horizontal="center"/>
    </xf>
    <xf numFmtId="9" fontId="55" fillId="0" borderId="29" xfId="1" applyNumberFormat="1" applyFont="1" applyFill="1" applyBorder="1" applyAlignment="1">
      <alignment horizontal="center"/>
    </xf>
    <xf numFmtId="164" fontId="53" fillId="0" borderId="2" xfId="1" applyFont="1" applyFill="1" applyBorder="1"/>
    <xf numFmtId="164" fontId="53" fillId="0" borderId="0" xfId="1" applyFont="1" applyFill="1" applyBorder="1"/>
    <xf numFmtId="164" fontId="53" fillId="0" borderId="29" xfId="1" applyFont="1" applyFill="1" applyBorder="1"/>
    <xf numFmtId="164" fontId="53" fillId="0" borderId="36" xfId="1" applyFont="1" applyFill="1" applyBorder="1"/>
    <xf numFmtId="164" fontId="53" fillId="0" borderId="48" xfId="0" applyNumberFormat="1" applyFont="1" applyFill="1" applyBorder="1" applyAlignment="1">
      <alignment vertical="center"/>
    </xf>
    <xf numFmtId="9" fontId="55" fillId="0" borderId="39" xfId="2" applyFont="1" applyFill="1" applyBorder="1" applyAlignment="1">
      <alignment horizontal="center"/>
    </xf>
    <xf numFmtId="164" fontId="53" fillId="0" borderId="39" xfId="1" applyFont="1" applyFill="1" applyBorder="1"/>
    <xf numFmtId="164" fontId="53" fillId="0" borderId="40" xfId="1" applyFont="1" applyFill="1" applyBorder="1"/>
    <xf numFmtId="164" fontId="54" fillId="0" borderId="35" xfId="1" applyFont="1" applyFill="1" applyBorder="1"/>
    <xf numFmtId="164" fontId="54" fillId="0" borderId="2" xfId="1" applyFont="1" applyFill="1" applyBorder="1"/>
    <xf numFmtId="164" fontId="53" fillId="3" borderId="34" xfId="1" applyFont="1" applyFill="1" applyBorder="1"/>
    <xf numFmtId="164" fontId="53" fillId="3" borderId="44" xfId="1" applyFont="1" applyFill="1" applyBorder="1"/>
    <xf numFmtId="164" fontId="54" fillId="0" borderId="3" xfId="1" applyFont="1" applyFill="1" applyBorder="1"/>
    <xf numFmtId="164" fontId="53" fillId="3" borderId="37" xfId="1" applyFont="1" applyFill="1" applyBorder="1"/>
    <xf numFmtId="164" fontId="54" fillId="0" borderId="0" xfId="1" applyFont="1" applyFill="1" applyBorder="1"/>
    <xf numFmtId="9" fontId="53" fillId="3" borderId="34" xfId="2" applyFont="1" applyFill="1" applyBorder="1" applyAlignment="1">
      <alignment horizontal="center"/>
    </xf>
    <xf numFmtId="164" fontId="55" fillId="0" borderId="36" xfId="1" applyFont="1" applyFill="1" applyBorder="1"/>
    <xf numFmtId="164" fontId="53" fillId="0" borderId="23" xfId="0" applyNumberFormat="1" applyFont="1" applyFill="1" applyBorder="1" applyAlignment="1">
      <alignment vertical="center"/>
    </xf>
    <xf numFmtId="9" fontId="53" fillId="3" borderId="37" xfId="2" applyFont="1" applyFill="1" applyBorder="1" applyAlignment="1">
      <alignment horizontal="center"/>
    </xf>
    <xf numFmtId="164" fontId="55" fillId="0" borderId="26" xfId="1" applyFont="1" applyFill="1" applyBorder="1"/>
    <xf numFmtId="164" fontId="53" fillId="0" borderId="24" xfId="0" applyNumberFormat="1" applyFont="1" applyFill="1" applyBorder="1" applyAlignment="1">
      <alignment vertical="center"/>
    </xf>
    <xf numFmtId="164" fontId="54" fillId="0" borderId="29" xfId="1" applyFont="1" applyFill="1" applyBorder="1"/>
    <xf numFmtId="9" fontId="53" fillId="3" borderId="38" xfId="2" applyFont="1" applyFill="1" applyBorder="1" applyAlignment="1">
      <alignment horizontal="center"/>
    </xf>
    <xf numFmtId="164" fontId="53" fillId="3" borderId="38" xfId="1" applyFont="1" applyFill="1" applyBorder="1"/>
    <xf numFmtId="164" fontId="55" fillId="0" borderId="27" xfId="1" applyFont="1" applyFill="1" applyBorder="1"/>
    <xf numFmtId="164" fontId="54" fillId="0" borderId="50" xfId="1" applyFont="1" applyBorder="1" applyAlignment="1">
      <alignment horizontal="right" vertical="center"/>
    </xf>
    <xf numFmtId="164" fontId="54" fillId="0" borderId="35" xfId="1" applyFont="1" applyBorder="1" applyAlignment="1">
      <alignment horizontal="right" vertical="center"/>
    </xf>
    <xf numFmtId="164" fontId="54" fillId="0" borderId="23" xfId="1" applyFont="1" applyBorder="1" applyAlignment="1">
      <alignment horizontal="right" vertical="center"/>
    </xf>
    <xf numFmtId="164" fontId="54" fillId="0" borderId="24" xfId="1" applyFont="1" applyBorder="1" applyAlignment="1">
      <alignment horizontal="right" vertical="center"/>
    </xf>
    <xf numFmtId="0" fontId="53" fillId="3" borderId="49" xfId="0" applyFont="1" applyFill="1" applyBorder="1" applyAlignment="1">
      <alignment horizontal="center" vertical="center"/>
    </xf>
    <xf numFmtId="0" fontId="53" fillId="3" borderId="34" xfId="0" applyFont="1" applyFill="1" applyBorder="1" applyAlignment="1">
      <alignment horizontal="center" vertical="center"/>
    </xf>
    <xf numFmtId="0" fontId="53" fillId="3" borderId="37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horizontal="center" vertical="center"/>
    </xf>
    <xf numFmtId="164" fontId="53" fillId="3" borderId="49" xfId="1" applyFont="1" applyFill="1" applyBorder="1" applyAlignment="1">
      <alignment horizontal="center" vertical="center"/>
    </xf>
    <xf numFmtId="164" fontId="53" fillId="3" borderId="34" xfId="1" applyFont="1" applyFill="1" applyBorder="1" applyAlignment="1">
      <alignment horizontal="center" vertical="center"/>
    </xf>
    <xf numFmtId="164" fontId="53" fillId="3" borderId="37" xfId="1" applyFont="1" applyFill="1" applyBorder="1" applyAlignment="1">
      <alignment horizontal="center" vertical="center"/>
    </xf>
    <xf numFmtId="164" fontId="53" fillId="3" borderId="38" xfId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/>
    </xf>
    <xf numFmtId="0" fontId="54" fillId="3" borderId="37" xfId="0" applyFont="1" applyFill="1" applyBorder="1"/>
    <xf numFmtId="0" fontId="55" fillId="0" borderId="37" xfId="0" applyFont="1" applyFill="1" applyBorder="1" applyAlignment="1">
      <alignment horizontal="center"/>
    </xf>
    <xf numFmtId="0" fontId="53" fillId="3" borderId="37" xfId="0" applyFont="1" applyFill="1" applyBorder="1" applyAlignment="1">
      <alignment vertical="center"/>
    </xf>
    <xf numFmtId="164" fontId="54" fillId="0" borderId="35" xfId="0" applyNumberFormat="1" applyFont="1" applyFill="1" applyBorder="1" applyAlignment="1">
      <alignment vertical="center"/>
    </xf>
    <xf numFmtId="164" fontId="53" fillId="3" borderId="34" xfId="2" applyNumberFormat="1" applyFont="1" applyFill="1" applyBorder="1" applyAlignment="1">
      <alignment horizontal="center"/>
    </xf>
    <xf numFmtId="164" fontId="53" fillId="3" borderId="34" xfId="1" applyFont="1" applyFill="1" applyBorder="1" applyAlignment="1">
      <alignment horizontal="center"/>
    </xf>
    <xf numFmtId="164" fontId="53" fillId="3" borderId="37" xfId="1" applyFont="1" applyFill="1" applyBorder="1" applyAlignment="1">
      <alignment horizontal="center"/>
    </xf>
    <xf numFmtId="164" fontId="53" fillId="3" borderId="38" xfId="1" applyFont="1" applyFill="1" applyBorder="1" applyAlignment="1">
      <alignment horizontal="center"/>
    </xf>
    <xf numFmtId="164" fontId="54" fillId="0" borderId="24" xfId="0" applyNumberFormat="1" applyFont="1" applyFill="1" applyBorder="1" applyAlignment="1">
      <alignment vertical="center" wrapText="1"/>
    </xf>
    <xf numFmtId="164" fontId="54" fillId="0" borderId="24" xfId="1" applyFont="1" applyFill="1" applyBorder="1"/>
    <xf numFmtId="164" fontId="54" fillId="0" borderId="39" xfId="1" applyFont="1" applyFill="1" applyBorder="1"/>
    <xf numFmtId="164" fontId="54" fillId="0" borderId="50" xfId="0" applyNumberFormat="1" applyFont="1" applyFill="1" applyBorder="1" applyAlignment="1">
      <alignment vertical="center"/>
    </xf>
    <xf numFmtId="164" fontId="54" fillId="0" borderId="43" xfId="0" applyNumberFormat="1" applyFont="1" applyFill="1" applyBorder="1" applyAlignment="1">
      <alignment vertical="center"/>
    </xf>
    <xf numFmtId="164" fontId="53" fillId="0" borderId="55" xfId="0" applyNumberFormat="1" applyFont="1" applyFill="1" applyBorder="1" applyAlignment="1">
      <alignment vertical="center"/>
    </xf>
    <xf numFmtId="164" fontId="54" fillId="0" borderId="52" xfId="1" applyFont="1" applyFill="1" applyBorder="1"/>
    <xf numFmtId="164" fontId="53" fillId="0" borderId="56" xfId="1" applyFont="1" applyFill="1" applyBorder="1"/>
    <xf numFmtId="164" fontId="54" fillId="0" borderId="50" xfId="1" applyFont="1" applyFill="1" applyBorder="1"/>
    <xf numFmtId="164" fontId="54" fillId="0" borderId="43" xfId="1" applyFont="1" applyFill="1" applyBorder="1"/>
    <xf numFmtId="164" fontId="53" fillId="0" borderId="55" xfId="1" applyFont="1" applyFill="1" applyBorder="1"/>
    <xf numFmtId="164" fontId="53" fillId="3" borderId="49" xfId="1" applyFont="1" applyFill="1" applyBorder="1"/>
    <xf numFmtId="164" fontId="53" fillId="3" borderId="57" xfId="1" applyFont="1" applyFill="1" applyBorder="1"/>
    <xf numFmtId="164" fontId="53" fillId="0" borderId="3" xfId="1" applyFont="1" applyFill="1" applyBorder="1"/>
    <xf numFmtId="164" fontId="53" fillId="0" borderId="52" xfId="1" applyFont="1" applyFill="1" applyBorder="1"/>
    <xf numFmtId="164" fontId="56" fillId="0" borderId="56" xfId="1" applyFont="1" applyFill="1" applyBorder="1"/>
    <xf numFmtId="164" fontId="53" fillId="0" borderId="32" xfId="1" applyFont="1" applyBorder="1"/>
    <xf numFmtId="164" fontId="55" fillId="0" borderId="32" xfId="1" applyFont="1" applyBorder="1"/>
    <xf numFmtId="0" fontId="54" fillId="0" borderId="31" xfId="0" applyFont="1" applyBorder="1"/>
    <xf numFmtId="164" fontId="55" fillId="0" borderId="29" xfId="1" applyFont="1" applyFill="1" applyBorder="1"/>
    <xf numFmtId="9" fontId="58" fillId="0" borderId="35" xfId="1" applyNumberFormat="1" applyFont="1" applyFill="1" applyBorder="1"/>
    <xf numFmtId="9" fontId="58" fillId="0" borderId="2" xfId="1" applyNumberFormat="1" applyFont="1" applyFill="1" applyBorder="1"/>
    <xf numFmtId="9" fontId="58" fillId="0" borderId="2" xfId="2" applyFont="1" applyFill="1" applyBorder="1"/>
    <xf numFmtId="9" fontId="59" fillId="3" borderId="34" xfId="2" applyFont="1" applyFill="1" applyBorder="1"/>
    <xf numFmtId="9" fontId="58" fillId="0" borderId="36" xfId="2" applyFont="1" applyFill="1" applyBorder="1"/>
    <xf numFmtId="9" fontId="58" fillId="0" borderId="23" xfId="1" applyNumberFormat="1" applyFont="1" applyFill="1" applyBorder="1"/>
    <xf numFmtId="9" fontId="58" fillId="0" borderId="0" xfId="1" applyNumberFormat="1" applyFont="1" applyFill="1" applyBorder="1"/>
    <xf numFmtId="9" fontId="59" fillId="3" borderId="37" xfId="2" applyFont="1" applyFill="1" applyBorder="1"/>
    <xf numFmtId="9" fontId="58" fillId="0" borderId="0" xfId="2" applyFont="1" applyFill="1" applyBorder="1"/>
    <xf numFmtId="9" fontId="58" fillId="0" borderId="26" xfId="2" applyFont="1" applyFill="1" applyBorder="1"/>
    <xf numFmtId="9" fontId="58" fillId="0" borderId="44" xfId="2" applyFont="1" applyFill="1" applyBorder="1"/>
    <xf numFmtId="9" fontId="58" fillId="0" borderId="24" xfId="1" applyNumberFormat="1" applyFont="1" applyFill="1" applyBorder="1"/>
    <xf numFmtId="9" fontId="58" fillId="0" borderId="29" xfId="1" applyNumberFormat="1" applyFont="1" applyFill="1" applyBorder="1"/>
    <xf numFmtId="9" fontId="58" fillId="0" borderId="29" xfId="2" applyFont="1" applyFill="1" applyBorder="1"/>
    <xf numFmtId="9" fontId="59" fillId="3" borderId="38" xfId="2" applyFont="1" applyFill="1" applyBorder="1"/>
    <xf numFmtId="9" fontId="58" fillId="0" borderId="41" xfId="2" applyFont="1" applyFill="1" applyBorder="1"/>
    <xf numFmtId="164" fontId="49" fillId="0" borderId="35" xfId="1" applyFont="1" applyFill="1" applyBorder="1"/>
    <xf numFmtId="164" fontId="49" fillId="0" borderId="2" xfId="1" applyFont="1" applyFill="1" applyBorder="1"/>
    <xf numFmtId="164" fontId="57" fillId="3" borderId="34" xfId="1" applyFont="1" applyFill="1" applyBorder="1"/>
    <xf numFmtId="164" fontId="49" fillId="0" borderId="36" xfId="1" applyFont="1" applyFill="1" applyBorder="1"/>
    <xf numFmtId="164" fontId="57" fillId="3" borderId="44" xfId="1" applyFont="1" applyFill="1" applyBorder="1"/>
    <xf numFmtId="164" fontId="49" fillId="0" borderId="3" xfId="1" applyFont="1" applyFill="1" applyBorder="1"/>
    <xf numFmtId="164" fontId="57" fillId="0" borderId="45" xfId="1" applyFont="1" applyFill="1" applyBorder="1"/>
    <xf numFmtId="164" fontId="57" fillId="3" borderId="37" xfId="1" applyFont="1" applyFill="1" applyBorder="1"/>
    <xf numFmtId="164" fontId="49" fillId="0" borderId="0" xfId="1" applyFont="1" applyFill="1" applyBorder="1"/>
    <xf numFmtId="164" fontId="57" fillId="0" borderId="26" xfId="1" applyFont="1" applyFill="1" applyBorder="1"/>
    <xf numFmtId="0" fontId="53" fillId="0" borderId="22" xfId="0" applyFont="1" applyFill="1" applyBorder="1" applyAlignment="1">
      <alignment horizontal="left" indent="1"/>
    </xf>
    <xf numFmtId="0" fontId="53" fillId="0" borderId="28" xfId="0" applyFont="1" applyFill="1" applyBorder="1" applyAlignment="1">
      <alignment horizontal="left" indent="1"/>
    </xf>
    <xf numFmtId="0" fontId="53" fillId="0" borderId="28" xfId="0" applyFont="1" applyFill="1" applyBorder="1" applyAlignment="1">
      <alignment horizontal="left" vertical="center" indent="1"/>
    </xf>
    <xf numFmtId="0" fontId="53" fillId="3" borderId="33" xfId="0" applyFont="1" applyFill="1" applyBorder="1"/>
    <xf numFmtId="0" fontId="53" fillId="0" borderId="25" xfId="0" applyFont="1" applyFill="1" applyBorder="1" applyAlignment="1">
      <alignment horizontal="left" indent="1"/>
    </xf>
    <xf numFmtId="0" fontId="54" fillId="0" borderId="28" xfId="0" applyFont="1" applyFill="1" applyBorder="1" applyAlignment="1">
      <alignment horizontal="left" indent="1"/>
    </xf>
    <xf numFmtId="0" fontId="54" fillId="0" borderId="28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right" indent="1"/>
    </xf>
    <xf numFmtId="164" fontId="55" fillId="0" borderId="0" xfId="1" applyFont="1" applyFill="1" applyBorder="1"/>
    <xf numFmtId="164" fontId="55" fillId="0" borderId="3" xfId="1" applyFont="1" applyFill="1" applyBorder="1"/>
    <xf numFmtId="0" fontId="51" fillId="0" borderId="0" xfId="0" applyFont="1" applyAlignment="1">
      <alignment horizontal="left" vertical="center"/>
    </xf>
    <xf numFmtId="164" fontId="60" fillId="0" borderId="1" xfId="1" applyFont="1" applyFill="1" applyBorder="1"/>
    <xf numFmtId="164" fontId="13" fillId="0" borderId="1" xfId="1" applyFont="1" applyFill="1" applyBorder="1"/>
    <xf numFmtId="164" fontId="52" fillId="0" borderId="1" xfId="1" applyFont="1" applyFill="1" applyBorder="1"/>
    <xf numFmtId="164" fontId="52" fillId="0" borderId="2" xfId="1" applyFont="1" applyFill="1" applyBorder="1"/>
    <xf numFmtId="0" fontId="61" fillId="0" borderId="0" xfId="0" applyFont="1" applyAlignment="1">
      <alignment horizontal="right"/>
    </xf>
    <xf numFmtId="2" fontId="61" fillId="0" borderId="0" xfId="0" applyNumberFormat="1" applyFont="1"/>
    <xf numFmtId="2" fontId="62" fillId="0" borderId="0" xfId="0" applyNumberFormat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2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indent="5"/>
    </xf>
    <xf numFmtId="0" fontId="3" fillId="0" borderId="0" xfId="0" applyFont="1" applyBorder="1" applyAlignment="1">
      <alignment horizontal="left" vertical="center" indent="5"/>
    </xf>
    <xf numFmtId="0" fontId="3" fillId="0" borderId="0" xfId="0" applyFont="1" applyBorder="1" applyAlignment="1">
      <alignment horizontal="left" vertical="top" indent="5"/>
    </xf>
    <xf numFmtId="0" fontId="65" fillId="0" borderId="0" xfId="0" applyFont="1"/>
    <xf numFmtId="0" fontId="0" fillId="2" borderId="0" xfId="0" applyFill="1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7" fillId="3" borderId="23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57" fillId="3" borderId="24" xfId="0" applyFont="1" applyFill="1" applyBorder="1" applyAlignment="1">
      <alignment horizontal="center" vertical="center"/>
    </xf>
    <xf numFmtId="0" fontId="57" fillId="3" borderId="29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57" fillId="3" borderId="35" xfId="0" applyFont="1" applyFill="1" applyBorder="1" applyAlignment="1">
      <alignment horizontal="center" vertical="center"/>
    </xf>
    <xf numFmtId="0" fontId="57" fillId="3" borderId="3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4" fillId="0" borderId="0" xfId="3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16384</xdr:col>
      <xdr:colOff>114300</xdr:colOff>
      <xdr:row>5</xdr:row>
      <xdr:rowOff>159633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346766</xdr:colOff>
      <xdr:row>5</xdr:row>
      <xdr:rowOff>123825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10</xdr:row>
      <xdr:rowOff>100</xdr:rowOff>
    </xdr:from>
    <xdr:to>
      <xdr:col>6</xdr:col>
      <xdr:colOff>398317</xdr:colOff>
      <xdr:row>11</xdr:row>
      <xdr:rowOff>12989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3" y="2038450"/>
          <a:ext cx="1255569" cy="251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3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2" width="19.85546875" customWidth="1"/>
    <col min="3" max="6" width="19.5703125" customWidth="1"/>
    <col min="7" max="9" width="17.140625" customWidth="1"/>
    <col min="10" max="10" width="28.28515625" hidden="1" customWidth="1"/>
    <col min="11" max="11" width="13.28515625" hidden="1" customWidth="1"/>
    <col min="12" max="13" width="12.42578125" hidden="1" customWidth="1"/>
    <col min="14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06" t="s">
        <v>263</v>
      </c>
    </row>
    <row r="3" spans="1:14" ht="15" customHeight="1" x14ac:dyDescent="0.25">
      <c r="G3" s="198"/>
      <c r="H3" s="198"/>
      <c r="J3" t="s">
        <v>1</v>
      </c>
      <c r="K3" t="s">
        <v>95</v>
      </c>
      <c r="L3" t="s">
        <v>111</v>
      </c>
      <c r="N3" t="s">
        <v>112</v>
      </c>
    </row>
    <row r="4" spans="1:14" ht="18.75" customHeight="1" x14ac:dyDescent="0.3">
      <c r="A4" s="201" t="s">
        <v>65</v>
      </c>
      <c r="G4" s="198"/>
      <c r="H4" s="198"/>
      <c r="J4" t="s">
        <v>117</v>
      </c>
      <c r="K4" t="s">
        <v>96</v>
      </c>
      <c r="L4" t="s">
        <v>99</v>
      </c>
      <c r="N4" t="s">
        <v>94</v>
      </c>
    </row>
    <row r="5" spans="1:14" ht="15" customHeight="1" x14ac:dyDescent="0.25">
      <c r="G5" s="198"/>
      <c r="H5" s="198"/>
      <c r="J5" t="s">
        <v>116</v>
      </c>
      <c r="L5" t="s">
        <v>124</v>
      </c>
    </row>
    <row r="6" spans="1:14" ht="15" customHeight="1" x14ac:dyDescent="0.25">
      <c r="A6" s="1" t="s">
        <v>284</v>
      </c>
      <c r="B6" s="373"/>
      <c r="C6" s="373"/>
      <c r="G6" s="198"/>
      <c r="H6" s="198"/>
      <c r="J6" t="s">
        <v>118</v>
      </c>
    </row>
    <row r="7" spans="1:14" ht="15" customHeight="1" x14ac:dyDescent="0.25">
      <c r="A7" s="1" t="s">
        <v>285</v>
      </c>
      <c r="B7" s="373"/>
      <c r="C7" s="373"/>
      <c r="D7" s="91" t="s">
        <v>4</v>
      </c>
      <c r="G7" s="198"/>
      <c r="H7" s="198"/>
      <c r="J7" t="s">
        <v>119</v>
      </c>
    </row>
    <row r="8" spans="1:14" ht="15" customHeight="1" x14ac:dyDescent="0.25">
      <c r="A8" s="1" t="s">
        <v>0</v>
      </c>
      <c r="B8" s="373" t="s">
        <v>120</v>
      </c>
      <c r="C8" s="373"/>
      <c r="D8" s="91" t="s">
        <v>113</v>
      </c>
      <c r="G8" s="198"/>
      <c r="H8" s="198"/>
      <c r="J8" t="s">
        <v>120</v>
      </c>
    </row>
    <row r="9" spans="1:14" ht="15" customHeight="1" x14ac:dyDescent="0.25">
      <c r="A9" s="1" t="s">
        <v>2</v>
      </c>
      <c r="B9" s="374"/>
      <c r="C9" s="374"/>
      <c r="G9" s="198"/>
      <c r="H9" s="198"/>
    </row>
    <row r="10" spans="1:14" ht="15" customHeight="1" x14ac:dyDescent="0.25">
      <c r="A10" s="1" t="s">
        <v>72</v>
      </c>
      <c r="B10" s="375"/>
      <c r="C10" s="375"/>
      <c r="G10" s="198"/>
      <c r="H10" s="198"/>
    </row>
    <row r="11" spans="1:14" ht="15" customHeight="1" x14ac:dyDescent="0.25">
      <c r="A11" s="1" t="s">
        <v>252</v>
      </c>
      <c r="B11" s="373"/>
      <c r="C11" s="373"/>
      <c r="G11" s="198"/>
      <c r="H11" s="198"/>
      <c r="J11" t="s">
        <v>1</v>
      </c>
      <c r="K11" t="s">
        <v>121</v>
      </c>
    </row>
    <row r="12" spans="1:14" ht="15.75" customHeight="1" x14ac:dyDescent="0.25">
      <c r="A12" s="185"/>
      <c r="B12" s="378"/>
      <c r="C12" s="378"/>
      <c r="G12" s="198"/>
      <c r="H12" s="198"/>
      <c r="J12" t="s">
        <v>117</v>
      </c>
      <c r="K12" t="s">
        <v>121</v>
      </c>
    </row>
    <row r="13" spans="1:14" x14ac:dyDescent="0.25">
      <c r="A13" s="1" t="s">
        <v>98</v>
      </c>
      <c r="B13" s="377" t="s">
        <v>124</v>
      </c>
      <c r="C13" s="377"/>
      <c r="D13" s="377"/>
      <c r="E13" s="91" t="s">
        <v>113</v>
      </c>
      <c r="J13" t="s">
        <v>116</v>
      </c>
      <c r="K13" t="s">
        <v>122</v>
      </c>
    </row>
    <row r="14" spans="1:14" ht="27.75" customHeight="1" x14ac:dyDescent="0.3">
      <c r="A14" s="17" t="s">
        <v>61</v>
      </c>
      <c r="J14" t="s">
        <v>118</v>
      </c>
      <c r="K14" t="s">
        <v>122</v>
      </c>
    </row>
    <row r="15" spans="1:14" x14ac:dyDescent="0.25">
      <c r="A15" s="5" t="s">
        <v>247</v>
      </c>
      <c r="J15" t="s">
        <v>119</v>
      </c>
      <c r="K15" t="s">
        <v>122</v>
      </c>
    </row>
    <row r="16" spans="1:14" x14ac:dyDescent="0.25">
      <c r="B16" s="186" t="s">
        <v>251</v>
      </c>
      <c r="J16" t="s">
        <v>120</v>
      </c>
      <c r="K16" t="s">
        <v>122</v>
      </c>
    </row>
    <row r="17" spans="1:8" ht="15" customHeight="1" x14ac:dyDescent="0.25">
      <c r="A17" s="170" t="s">
        <v>34</v>
      </c>
      <c r="B17" s="172"/>
      <c r="C17" s="6" t="s">
        <v>236</v>
      </c>
      <c r="G17" s="198"/>
      <c r="H17" s="198"/>
    </row>
    <row r="18" spans="1:8" ht="15" customHeight="1" x14ac:dyDescent="0.25">
      <c r="A18" s="170" t="s">
        <v>5</v>
      </c>
      <c r="B18" s="172"/>
      <c r="C18" s="6" t="s">
        <v>246</v>
      </c>
      <c r="G18" s="198"/>
      <c r="H18" s="198"/>
    </row>
    <row r="19" spans="1:8" ht="15" customHeight="1" x14ac:dyDescent="0.25">
      <c r="A19" s="170" t="s">
        <v>237</v>
      </c>
      <c r="B19" s="172"/>
      <c r="C19" s="6"/>
      <c r="G19" s="198"/>
      <c r="H19" s="198"/>
    </row>
    <row r="20" spans="1:8" ht="15" customHeight="1" x14ac:dyDescent="0.25">
      <c r="A20" s="170" t="s">
        <v>35</v>
      </c>
      <c r="B20" s="172"/>
      <c r="C20" s="6" t="s">
        <v>7</v>
      </c>
      <c r="G20" s="198"/>
      <c r="H20" s="198"/>
    </row>
    <row r="21" spans="1:8" ht="15" customHeight="1" x14ac:dyDescent="0.25">
      <c r="A21" s="170" t="s">
        <v>36</v>
      </c>
      <c r="B21" s="172"/>
      <c r="C21" s="6" t="s">
        <v>8</v>
      </c>
      <c r="G21" s="198"/>
      <c r="H21" s="198"/>
    </row>
    <row r="22" spans="1:8" ht="15" customHeight="1" x14ac:dyDescent="0.25">
      <c r="A22" s="170" t="s">
        <v>9</v>
      </c>
      <c r="B22" s="172"/>
      <c r="C22" s="6" t="s">
        <v>10</v>
      </c>
      <c r="G22" s="198"/>
      <c r="H22" s="198"/>
    </row>
    <row r="23" spans="1:8" ht="15" customHeight="1" x14ac:dyDescent="0.25">
      <c r="A23" s="170" t="s">
        <v>11</v>
      </c>
      <c r="B23" s="172"/>
      <c r="C23" s="6"/>
      <c r="G23" s="198"/>
      <c r="H23" s="198"/>
    </row>
    <row r="24" spans="1:8" ht="15" customHeight="1" x14ac:dyDescent="0.25">
      <c r="A24" s="170" t="s">
        <v>37</v>
      </c>
      <c r="B24" s="172"/>
      <c r="C24" s="6"/>
      <c r="G24" s="198"/>
      <c r="H24" s="198"/>
    </row>
    <row r="25" spans="1:8" ht="15" customHeight="1" x14ac:dyDescent="0.25">
      <c r="A25" s="170" t="s">
        <v>50</v>
      </c>
      <c r="B25" s="172"/>
      <c r="C25" s="6" t="s">
        <v>238</v>
      </c>
      <c r="G25" s="198"/>
      <c r="H25" s="198"/>
    </row>
    <row r="26" spans="1:8" ht="15.75" customHeight="1" x14ac:dyDescent="0.25">
      <c r="A26" s="170" t="s">
        <v>38</v>
      </c>
      <c r="B26" s="172"/>
      <c r="C26" s="6" t="s">
        <v>12</v>
      </c>
      <c r="G26" s="198"/>
      <c r="H26" s="198"/>
    </row>
    <row r="27" spans="1:8" x14ac:dyDescent="0.25">
      <c r="A27" s="170" t="s">
        <v>19</v>
      </c>
      <c r="B27" s="172"/>
      <c r="C27" s="6" t="s">
        <v>20</v>
      </c>
    </row>
    <row r="28" spans="1:8" x14ac:dyDescent="0.25">
      <c r="A28" s="170" t="s">
        <v>78</v>
      </c>
      <c r="B28" s="172"/>
      <c r="C28" s="6" t="s">
        <v>239</v>
      </c>
    </row>
    <row r="29" spans="1:8" x14ac:dyDescent="0.25">
      <c r="A29" s="170" t="s">
        <v>39</v>
      </c>
      <c r="B29" s="172"/>
      <c r="C29" s="6" t="s">
        <v>13</v>
      </c>
    </row>
    <row r="30" spans="1:8" x14ac:dyDescent="0.25">
      <c r="A30" s="170" t="s">
        <v>40</v>
      </c>
      <c r="B30" s="172"/>
      <c r="C30" s="6" t="s">
        <v>14</v>
      </c>
    </row>
    <row r="31" spans="1:8" x14ac:dyDescent="0.25">
      <c r="A31" s="170" t="s">
        <v>15</v>
      </c>
      <c r="B31" s="172"/>
      <c r="C31" s="6" t="s">
        <v>16</v>
      </c>
    </row>
    <row r="32" spans="1:8" x14ac:dyDescent="0.25">
      <c r="A32" s="170" t="s">
        <v>17</v>
      </c>
      <c r="B32" s="172"/>
      <c r="C32" s="6" t="s">
        <v>18</v>
      </c>
    </row>
    <row r="33" spans="1:13" ht="15.75" thickBot="1" x14ac:dyDescent="0.3">
      <c r="A33" s="170" t="s">
        <v>41</v>
      </c>
      <c r="B33" s="172"/>
      <c r="C33" s="190" t="s">
        <v>267</v>
      </c>
    </row>
    <row r="34" spans="1:13" ht="15.75" thickBot="1" x14ac:dyDescent="0.3">
      <c r="A34" s="9" t="s">
        <v>49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2" t="s">
        <v>245</v>
      </c>
      <c r="C36" s="173">
        <v>5</v>
      </c>
      <c r="D36" s="4" t="s">
        <v>253</v>
      </c>
    </row>
    <row r="37" spans="1:13" x14ac:dyDescent="0.25">
      <c r="C37" s="8"/>
    </row>
    <row r="38" spans="1:13" hidden="1" x14ac:dyDescent="0.25">
      <c r="B38" s="77" t="s">
        <v>107</v>
      </c>
      <c r="C38" s="74" t="s">
        <v>42</v>
      </c>
      <c r="D38" s="74" t="s">
        <v>43</v>
      </c>
      <c r="E38" s="75" t="s">
        <v>44</v>
      </c>
      <c r="F38" s="74" t="s">
        <v>100</v>
      </c>
      <c r="G38" s="74" t="s">
        <v>101</v>
      </c>
      <c r="H38" s="74" t="s">
        <v>102</v>
      </c>
      <c r="I38" s="74" t="s">
        <v>103</v>
      </c>
      <c r="J38" s="74" t="s">
        <v>104</v>
      </c>
      <c r="K38" s="74" t="s">
        <v>105</v>
      </c>
      <c r="L38" s="74" t="s">
        <v>106</v>
      </c>
      <c r="M38" s="74" t="s">
        <v>49</v>
      </c>
    </row>
    <row r="39" spans="1:13" hidden="1" x14ac:dyDescent="0.25">
      <c r="B39" s="106">
        <f>SUM(B17,B19,B21,B25:B31)</f>
        <v>0</v>
      </c>
      <c r="C39" s="107">
        <f t="shared" ref="C39:C54" si="0">IF(ISERROR($B39/$C$36),0,$B39/$C$36)</f>
        <v>0</v>
      </c>
      <c r="D39" s="107">
        <f>IF($B39&gt;(SUM(C39:$C39)),IF(ISERROR($B39/$C$36),"",$B39/$C$36),0)</f>
        <v>0</v>
      </c>
      <c r="E39" s="107">
        <f>IF($B39&gt;(SUM($C39:D39)),IF(ISERROR($B39/$C$36),"",$B39/$C$36),0)</f>
        <v>0</v>
      </c>
      <c r="F39" s="107">
        <f>IF($B39&gt;(SUM($C39:E39)),IF(ISERROR($B39/$C$36),"",$B39/$C$36),0)</f>
        <v>0</v>
      </c>
      <c r="G39" s="107">
        <f>IF($B39&gt;(SUM($C39:F39)),IF(ISERROR($B39/$C$36),"",$B39/$C$36),0)</f>
        <v>0</v>
      </c>
      <c r="H39" s="107">
        <f>IF($B39&gt;(SUM($C39:G39)),IF(ISERROR($B39/$C$36),"",$B39/$C$36),0)</f>
        <v>0</v>
      </c>
      <c r="I39" s="107">
        <f>IF($B39&gt;(SUM($C39:H39)),IF(ISERROR($B39/$C$36),"",$B39/$C$36),0)</f>
        <v>0</v>
      </c>
      <c r="J39" s="107">
        <f>IF($B39&gt;(SUM($C39:I39)),IF(ISERROR($B39/$C$36),"",$B39/$C$36),0)</f>
        <v>0</v>
      </c>
      <c r="K39" s="107">
        <f>IF($B39&gt;(SUM($C39:J39)),IF(ISERROR($B39/$C$36),"",$B39/$C$36),0)</f>
        <v>0</v>
      </c>
      <c r="L39" s="107">
        <f>IF($B39&gt;(SUM($C39:K39)),IF(ISERROR($B39/$C$36),"",$B39/$C$36),0)</f>
        <v>0</v>
      </c>
      <c r="M39" s="108">
        <f>SUM(C39:L39)</f>
        <v>0</v>
      </c>
    </row>
    <row r="40" spans="1:13" hidden="1" x14ac:dyDescent="0.25">
      <c r="A40" t="str">
        <f>A17</f>
        <v xml:space="preserve">Frais d’établissement </v>
      </c>
      <c r="B40" s="105">
        <f t="shared" ref="B40:B54" si="1">B17</f>
        <v>0</v>
      </c>
      <c r="C40" s="74">
        <f t="shared" si="0"/>
        <v>0</v>
      </c>
      <c r="D40" s="74">
        <f>IF($B40&gt;(SUM(C40:$C40)),IF(ISERROR($B40/$C$36),"",$B40/$C$36),0)</f>
        <v>0</v>
      </c>
      <c r="E40" s="74">
        <f>IF($B40&gt;(SUM($C40:D40)),IF(ISERROR($B40/$C$36),"",$B40/$C$36),0)</f>
        <v>0</v>
      </c>
      <c r="F40" s="74">
        <f>IF($B40&gt;(SUM($C40:E40)),IF(ISERROR($B40/$C$36),"",$B40/$C$36),0)</f>
        <v>0</v>
      </c>
      <c r="G40" s="74">
        <f>IF($B40&gt;(SUM($C40:F40)),IF(ISERROR($B40/$C$36),"",$B40/$C$36),0)</f>
        <v>0</v>
      </c>
      <c r="H40" s="74">
        <f>IF($B40&gt;(SUM($C40:G40)),IF(ISERROR($B40/$C$36),"",$B40/$C$36),0)</f>
        <v>0</v>
      </c>
      <c r="I40" s="74">
        <f>IF($B40&gt;(SUM($C40:H40)),IF(ISERROR($B40/$C$36),"",$B40/$C$36),0)</f>
        <v>0</v>
      </c>
      <c r="J40" s="74">
        <f>IF($B40&gt;(SUM($C40:I40)),IF(ISERROR($B40/$C$36),"",$B40/$C$36),0)</f>
        <v>0</v>
      </c>
      <c r="K40" s="74">
        <f>IF($B40&gt;(SUM($C40:J40)),IF(ISERROR($B40/$C$36),"",$B40/$C$36),0)</f>
        <v>0</v>
      </c>
      <c r="L40" s="74">
        <f>IF($B40&gt;(SUM($C40:K40)),IF(ISERROR($B40/$C$36),"",$B40/$C$36),0)</f>
        <v>0</v>
      </c>
      <c r="M40" s="74">
        <f t="shared" ref="M40:M54" si="2">SUM(C40:L40)</f>
        <v>0</v>
      </c>
    </row>
    <row r="41" spans="1:13" hidden="1" x14ac:dyDescent="0.25">
      <c r="B41" s="105"/>
      <c r="C41" s="74"/>
      <c r="D41" s="74"/>
      <c r="E41" s="74"/>
      <c r="F41" s="74"/>
      <c r="G41" s="74"/>
      <c r="H41" s="74"/>
      <c r="I41" s="74"/>
      <c r="J41" s="74">
        <f>IF($B41&gt;(SUM($C41:I41)),IF(ISERROR($B41/$C$36),"",$B41/$C$36),0)</f>
        <v>0</v>
      </c>
      <c r="K41" s="74">
        <f>IF($B41&gt;(SUM($C41:J41)),IF(ISERROR($B41/$C$36),"",$B41/$C$36),0)</f>
        <v>0</v>
      </c>
      <c r="L41" s="74">
        <f>IF($B41&gt;(SUM($C41:K41)),IF(ISERROR($B41/$C$36),"",$B41/$C$36),0)</f>
        <v>0</v>
      </c>
      <c r="M41" s="74">
        <f t="shared" si="2"/>
        <v>0</v>
      </c>
    </row>
    <row r="42" spans="1:13" hidden="1" x14ac:dyDescent="0.25">
      <c r="A42" t="str">
        <f t="shared" ref="A42" si="3">A19</f>
        <v>Logiciels, formations</v>
      </c>
      <c r="B42" s="105">
        <f t="shared" si="1"/>
        <v>0</v>
      </c>
      <c r="C42" s="74">
        <f t="shared" si="0"/>
        <v>0</v>
      </c>
      <c r="D42" s="74">
        <f>IF($B42&gt;(SUM(C42:$C42)),IF(ISERROR($B42/$C$36),"",$B42/$C$36),0)</f>
        <v>0</v>
      </c>
      <c r="E42" s="74">
        <f>IF($B42&gt;(SUM($C42:D42)),IF(ISERROR($B42/$C$36),"",$B42/$C$36),0)</f>
        <v>0</v>
      </c>
      <c r="F42" s="74">
        <f>IF($B42&gt;(SUM($C42:E42)),IF(ISERROR($B42/$C$36),"",$B42/$C$36),0)</f>
        <v>0</v>
      </c>
      <c r="G42" s="74">
        <f>IF($B42&gt;(SUM($C42:F42)),IF(ISERROR($B42/$C$36),"",$B42/$C$36),0)</f>
        <v>0</v>
      </c>
      <c r="H42" s="74">
        <f>IF($B42&gt;(SUM($C42:G42)),IF(ISERROR($B42/$C$36),"",$B42/$C$36),0)</f>
        <v>0</v>
      </c>
      <c r="I42" s="74">
        <f>IF($B42&gt;(SUM($C42:H42)),IF(ISERROR($B42/$C$36),"",$B42/$C$36),0)</f>
        <v>0</v>
      </c>
      <c r="J42" s="74">
        <f>IF($B42&gt;(SUM($C42:I42)),IF(ISERROR($B42/$C$36),"",$B42/$C$36),0)</f>
        <v>0</v>
      </c>
      <c r="K42" s="74">
        <f>IF($B42&gt;(SUM($C42:J42)),IF(ISERROR($B42/$C$36),"",$B42/$C$36),0)</f>
        <v>0</v>
      </c>
      <c r="L42" s="74">
        <f>IF($B42&gt;(SUM($C42:K42)),IF(ISERROR($B42/$C$36),"",$B42/$C$36),0)</f>
        <v>0</v>
      </c>
      <c r="M42" s="74">
        <f t="shared" si="2"/>
        <v>0</v>
      </c>
    </row>
    <row r="43" spans="1:13" hidden="1" x14ac:dyDescent="0.25">
      <c r="B43" s="105"/>
      <c r="C43" s="74"/>
      <c r="D43" s="74"/>
      <c r="E43" s="74"/>
      <c r="F43" s="74"/>
      <c r="G43" s="74"/>
      <c r="H43" s="74"/>
      <c r="I43" s="74"/>
      <c r="J43" s="74">
        <f>IF($B43&gt;(SUM($C43:I43)),IF(ISERROR($B43/$C$36),"",$B43/$C$36),0)</f>
        <v>0</v>
      </c>
      <c r="K43" s="74">
        <f>IF($B43&gt;(SUM($C43:J43)),IF(ISERROR($B43/$C$36),"",$B43/$C$36),0)</f>
        <v>0</v>
      </c>
      <c r="L43" s="74">
        <f>IF($B43&gt;(SUM($C43:K43)),IF(ISERROR($B43/$C$36),"",$B43/$C$36),0)</f>
        <v>0</v>
      </c>
      <c r="M43" s="74">
        <f t="shared" si="2"/>
        <v>0</v>
      </c>
    </row>
    <row r="44" spans="1:13" hidden="1" x14ac:dyDescent="0.25">
      <c r="A44" t="str">
        <f t="shared" ref="A44" si="4">A21</f>
        <v>Droits d’entrée</v>
      </c>
      <c r="B44" s="105">
        <f t="shared" si="1"/>
        <v>0</v>
      </c>
      <c r="C44" s="74">
        <f t="shared" si="0"/>
        <v>0</v>
      </c>
      <c r="D44" s="74">
        <f>IF($B44&gt;(SUM(C44:$C44)),IF(ISERROR($B44/$C$36),"",$B44/$C$36),0)</f>
        <v>0</v>
      </c>
      <c r="E44" s="74">
        <f>IF($B44&gt;(SUM($C44:D44)),IF(ISERROR($B44/$C$36),"",$B44/$C$36),0)</f>
        <v>0</v>
      </c>
      <c r="F44" s="74">
        <f>IF($B44&gt;(SUM($C44:E44)),IF(ISERROR($B44/$C$36),"",$B44/$C$36),0)</f>
        <v>0</v>
      </c>
      <c r="G44" s="74">
        <f>IF($B44&gt;(SUM($C44:F44)),IF(ISERROR($B44/$C$36),"",$B44/$C$36),0)</f>
        <v>0</v>
      </c>
      <c r="H44" s="74">
        <f>IF($B44&gt;(SUM($C44:G44)),IF(ISERROR($B44/$C$36),"",$B44/$C$36),0)</f>
        <v>0</v>
      </c>
      <c r="I44" s="74">
        <f>IF($B44&gt;(SUM($C44:H44)),IF(ISERROR($B44/$C$36),"",$B44/$C$36),0)</f>
        <v>0</v>
      </c>
      <c r="J44" s="74">
        <f>IF($B44&gt;(SUM($C44:I44)),IF(ISERROR($B44/$C$36),"",$B44/$C$36),0)</f>
        <v>0</v>
      </c>
      <c r="K44" s="74">
        <f>IF($B44&gt;(SUM($C44:J44)),IF(ISERROR($B44/$C$36),"",$B44/$C$36),0)</f>
        <v>0</v>
      </c>
      <c r="L44" s="74">
        <f>IF($B44&gt;(SUM($C44:K44)),IF(ISERROR($B44/$C$36),"",$B44/$C$36),0)</f>
        <v>0</v>
      </c>
      <c r="M44" s="74">
        <f t="shared" si="2"/>
        <v>0</v>
      </c>
    </row>
    <row r="45" spans="1:13" hidden="1" x14ac:dyDescent="0.25">
      <c r="B45" s="105"/>
      <c r="C45" s="74"/>
      <c r="D45" s="74"/>
      <c r="E45" s="74"/>
      <c r="F45" s="74"/>
      <c r="G45" s="74"/>
      <c r="H45" s="74"/>
      <c r="I45" s="74"/>
      <c r="J45" s="74">
        <f>IF($B45&gt;(SUM($C45:I45)),IF(ISERROR($B45/$C$36),"",$B45/$C$36),0)</f>
        <v>0</v>
      </c>
      <c r="K45" s="74">
        <f>IF($B45&gt;(SUM($C45:J45)),IF(ISERROR($B45/$C$36),"",$B45/$C$36),0)</f>
        <v>0</v>
      </c>
      <c r="L45" s="74">
        <f>IF($B45&gt;(SUM($C45:K45)),IF(ISERROR($B45/$C$36),"",$B45/$C$36),0)</f>
        <v>0</v>
      </c>
      <c r="M45" s="74">
        <f t="shared" si="2"/>
        <v>0</v>
      </c>
    </row>
    <row r="46" spans="1:13" hidden="1" x14ac:dyDescent="0.25">
      <c r="B46" s="105"/>
      <c r="C46" s="74"/>
      <c r="D46" s="74"/>
      <c r="E46" s="74"/>
      <c r="F46" s="74"/>
      <c r="G46" s="74"/>
      <c r="H46" s="74"/>
      <c r="I46" s="74"/>
      <c r="J46" s="74">
        <f>IF($B46&gt;(SUM($C46:I46)),IF(ISERROR($B46/$C$36),"",$B46/$C$36),0)</f>
        <v>0</v>
      </c>
      <c r="K46" s="74">
        <f>IF($B46&gt;(SUM($C46:J46)),IF(ISERROR($B46/$C$36),"",$B46/$C$36),0)</f>
        <v>0</v>
      </c>
      <c r="L46" s="74">
        <f>IF($B46&gt;(SUM($C46:K46)),IF(ISERROR($B46/$C$36),"",$B46/$C$36),0)</f>
        <v>0</v>
      </c>
      <c r="M46" s="74">
        <f t="shared" si="2"/>
        <v>0</v>
      </c>
    </row>
    <row r="47" spans="1:13" hidden="1" x14ac:dyDescent="0.25">
      <c r="B47" s="105"/>
      <c r="C47" s="74"/>
      <c r="D47" s="74"/>
      <c r="E47" s="74"/>
      <c r="F47" s="74"/>
      <c r="G47" s="74"/>
      <c r="H47" s="74"/>
      <c r="I47" s="74"/>
      <c r="J47" s="74">
        <f>IF($B47&gt;(SUM($C47:I47)),IF(ISERROR($B47/$C$36),"",$B47/$C$36),0)</f>
        <v>0</v>
      </c>
      <c r="K47" s="74">
        <f>IF($B47&gt;(SUM($C47:J47)),IF(ISERROR($B47/$C$36),"",$B47/$C$36),0)</f>
        <v>0</v>
      </c>
      <c r="L47" s="74">
        <f>IF($B47&gt;(SUM($C47:K47)),IF(ISERROR($B47/$C$36),"",$B47/$C$36),0)</f>
        <v>0</v>
      </c>
      <c r="M47" s="74">
        <f t="shared" si="2"/>
        <v>0</v>
      </c>
    </row>
    <row r="48" spans="1:13" hidden="1" x14ac:dyDescent="0.25">
      <c r="A48" t="str">
        <f t="shared" ref="A48" si="5">A25</f>
        <v>Frais de dossier</v>
      </c>
      <c r="B48" s="105">
        <f t="shared" si="1"/>
        <v>0</v>
      </c>
      <c r="C48" s="74">
        <f t="shared" si="0"/>
        <v>0</v>
      </c>
      <c r="D48" s="74">
        <f>IF($B48&gt;(SUM(C48:$C48)),IF(ISERROR($B48/$C$36),"",$B48/$C$36),0)</f>
        <v>0</v>
      </c>
      <c r="E48" s="74">
        <f>IF($B48&gt;(SUM($C48:D48)),IF(ISERROR($B48/$C$36),"",$B48/$C$36),0)</f>
        <v>0</v>
      </c>
      <c r="F48" s="74">
        <f>IF($B48&gt;(SUM($C48:E48)),IF(ISERROR($B48/$C$36),"",$B48/$C$36),0)</f>
        <v>0</v>
      </c>
      <c r="G48" s="74">
        <f>IF($B48&gt;(SUM($C48:F48)),IF(ISERROR($B48/$C$36),"",$B48/$C$36),0)</f>
        <v>0</v>
      </c>
      <c r="H48" s="74">
        <f>IF($B48&gt;(SUM($C48:G48)),IF(ISERROR($B48/$C$36),"",$B48/$C$36),0)</f>
        <v>0</v>
      </c>
      <c r="I48" s="74">
        <f>IF($B48&gt;(SUM($C48:H48)),IF(ISERROR($B48/$C$36),"",$B48/$C$36),0)</f>
        <v>0</v>
      </c>
      <c r="J48" s="74">
        <f>IF($B48&gt;(SUM($C48:I48)),IF(ISERROR($B48/$C$36),"",$B48/$C$36),0)</f>
        <v>0</v>
      </c>
      <c r="K48" s="74">
        <f>IF($B48&gt;(SUM($C48:J48)),IF(ISERROR($B48/$C$36),"",$B48/$C$36),0)</f>
        <v>0</v>
      </c>
      <c r="L48" s="74">
        <f>IF($B48&gt;(SUM($C48:K48)),IF(ISERROR($B48/$C$36),"",$B48/$C$36),0)</f>
        <v>0</v>
      </c>
      <c r="M48" s="74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05">
        <f t="shared" si="1"/>
        <v>0</v>
      </c>
      <c r="C49" s="74">
        <f t="shared" si="0"/>
        <v>0</v>
      </c>
      <c r="D49" s="74">
        <f>IF($B49&gt;(SUM(C49:$C49)),IF(ISERROR($B49/$C$36),"",$B49/$C$36),0)</f>
        <v>0</v>
      </c>
      <c r="E49" s="74">
        <f>IF($B49&gt;(SUM($C49:D49)),IF(ISERROR($B49/$C$36),"",$B49/$C$36),0)</f>
        <v>0</v>
      </c>
      <c r="F49" s="74">
        <f>IF($B49&gt;(SUM($C49:E49)),IF(ISERROR($B49/$C$36),"",$B49/$C$36),0)</f>
        <v>0</v>
      </c>
      <c r="G49" s="74">
        <f>IF($B49&gt;(SUM($C49:F49)),IF(ISERROR($B49/$C$36),"",$B49/$C$36),0)</f>
        <v>0</v>
      </c>
      <c r="H49" s="74">
        <f>IF($B49&gt;(SUM($C49:G49)),IF(ISERROR($B49/$C$36),"",$B49/$C$36),0)</f>
        <v>0</v>
      </c>
      <c r="I49" s="74">
        <f>IF($B49&gt;(SUM($C49:H49)),IF(ISERROR($B49/$C$36),"",$B49/$C$36),0)</f>
        <v>0</v>
      </c>
      <c r="J49" s="74">
        <f>IF($B49&gt;(SUM($C49:I49)),IF(ISERROR($B49/$C$36),"",$B49/$C$36),0)</f>
        <v>0</v>
      </c>
      <c r="K49" s="74">
        <f>IF($B49&gt;(SUM($C49:J49)),IF(ISERROR($B49/$C$36),"",$B49/$C$36),0)</f>
        <v>0</v>
      </c>
      <c r="L49" s="74">
        <f>IF($B49&gt;(SUM($C49:K49)),IF(ISERROR($B49/$C$36),"",$B49/$C$36),0)</f>
        <v>0</v>
      </c>
      <c r="M49" s="74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05">
        <f t="shared" si="1"/>
        <v>0</v>
      </c>
      <c r="C50" s="74">
        <f t="shared" si="0"/>
        <v>0</v>
      </c>
      <c r="D50" s="74">
        <f>IF($B50&gt;(SUM(C50:$C50)),IF(ISERROR($B50/$C$36),"",$B50/$C$36),0)</f>
        <v>0</v>
      </c>
      <c r="E50" s="74">
        <f>IF($B50&gt;(SUM($C50:D50)),IF(ISERROR($B50/$C$36),"",$B50/$C$36),0)</f>
        <v>0</v>
      </c>
      <c r="F50" s="74">
        <f>IF($B50&gt;(SUM($C50:E50)),IF(ISERROR($B50/$C$36),"",$B50/$C$36),0)</f>
        <v>0</v>
      </c>
      <c r="G50" s="74">
        <f>IF($B50&gt;(SUM($C50:F50)),IF(ISERROR($B50/$C$36),"",$B50/$C$36),0)</f>
        <v>0</v>
      </c>
      <c r="H50" s="74">
        <f>IF($B50&gt;(SUM($C50:G50)),IF(ISERROR($B50/$C$36),"",$B50/$C$36),0)</f>
        <v>0</v>
      </c>
      <c r="I50" s="74">
        <f>IF($B50&gt;(SUM($C50:H50)),IF(ISERROR($B50/$C$36),"",$B50/$C$36),0)</f>
        <v>0</v>
      </c>
      <c r="J50" s="74">
        <f>IF($B50&gt;(SUM($C50:I50)),IF(ISERROR($B50/$C$36),"",$B50/$C$36),0)</f>
        <v>0</v>
      </c>
      <c r="K50" s="74">
        <f>IF($B50&gt;(SUM($C50:J50)),IF(ISERROR($B50/$C$36),"",$B50/$C$36),0)</f>
        <v>0</v>
      </c>
      <c r="L50" s="74">
        <f>IF($B50&gt;(SUM($C50:K50)),IF(ISERROR($B50/$C$36),"",$B50/$C$36),0)</f>
        <v>0</v>
      </c>
      <c r="M50" s="74">
        <f t="shared" si="2"/>
        <v>0</v>
      </c>
    </row>
    <row r="51" spans="1:13" hidden="1" x14ac:dyDescent="0.25">
      <c r="A51" t="str">
        <f t="shared" ref="A51" si="8">A28</f>
        <v>Achat immobilier</v>
      </c>
      <c r="B51" s="105">
        <f t="shared" si="1"/>
        <v>0</v>
      </c>
      <c r="C51" s="74">
        <f t="shared" si="0"/>
        <v>0</v>
      </c>
      <c r="D51" s="74">
        <f>IF($B51&gt;(SUM(C51:$C51)),IF(ISERROR($B51/$C$36),"",$B51/$C$36),0)</f>
        <v>0</v>
      </c>
      <c r="E51" s="74">
        <f>IF($B51&gt;(SUM($C51:D51)),IF(ISERROR($B51/$C$36),"",$B51/$C$36),0)</f>
        <v>0</v>
      </c>
      <c r="F51" s="74">
        <f>IF($B51&gt;(SUM($C51:E51)),IF(ISERROR($B51/$C$36),"",$B51/$C$36),0)</f>
        <v>0</v>
      </c>
      <c r="G51" s="74">
        <f>IF($B51&gt;(SUM($C51:F51)),IF(ISERROR($B51/$C$36),"",$B51/$C$36),0)</f>
        <v>0</v>
      </c>
      <c r="H51" s="74">
        <f>IF($B51&gt;(SUM($C51:G51)),IF(ISERROR($B51/$C$36),"",$B51/$C$36),0)</f>
        <v>0</v>
      </c>
      <c r="I51" s="74">
        <f>IF($B51&gt;(SUM($C51:H51)),IF(ISERROR($B51/$C$36),"",$B51/$C$36),0)</f>
        <v>0</v>
      </c>
      <c r="J51" s="74">
        <f>IF($B51&gt;(SUM($C51:I51)),IF(ISERROR($B51/$C$36),"",$B51/$C$36),0)</f>
        <v>0</v>
      </c>
      <c r="K51" s="74">
        <f>IF($B51&gt;(SUM($C51:J51)),IF(ISERROR($B51/$C$36),"",$B51/$C$36),0)</f>
        <v>0</v>
      </c>
      <c r="L51" s="74">
        <f>IF($B51&gt;(SUM($C51:K51)),IF(ISERROR($B51/$C$36),"",$B51/$C$36),0)</f>
        <v>0</v>
      </c>
      <c r="M51" s="74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05">
        <f t="shared" si="1"/>
        <v>0</v>
      </c>
      <c r="C52" s="74">
        <f t="shared" si="0"/>
        <v>0</v>
      </c>
      <c r="D52" s="74">
        <f>IF($B52&gt;(SUM(C52:$C52)),IF(ISERROR($B52/$C$36),"",$B52/$C$36),0)</f>
        <v>0</v>
      </c>
      <c r="E52" s="74">
        <f>IF($B52&gt;(SUM($C52:D52)),IF(ISERROR($B52/$C$36),"",$B52/$C$36),0)</f>
        <v>0</v>
      </c>
      <c r="F52" s="74">
        <f>IF($B52&gt;(SUM($C52:E52)),IF(ISERROR($B52/$C$36),"",$B52/$C$36),0)</f>
        <v>0</v>
      </c>
      <c r="G52" s="74">
        <f>IF($B52&gt;(SUM($C52:F52)),IF(ISERROR($B52/$C$36),"",$B52/$C$36),0)</f>
        <v>0</v>
      </c>
      <c r="H52" s="74">
        <f>IF($B52&gt;(SUM($C52:G52)),IF(ISERROR($B52/$C$36),"",$B52/$C$36),0)</f>
        <v>0</v>
      </c>
      <c r="I52" s="74">
        <f>IF($B52&gt;(SUM($C52:H52)),IF(ISERROR($B52/$C$36),"",$B52/$C$36),0)</f>
        <v>0</v>
      </c>
      <c r="J52" s="74">
        <f>IF($B52&gt;(SUM($C52:I52)),IF(ISERROR($B52/$C$36),"",$B52/$C$36),0)</f>
        <v>0</v>
      </c>
      <c r="K52" s="74">
        <f>IF($B52&gt;(SUM($C52:J52)),IF(ISERROR($B52/$C$36),"",$B52/$C$36),0)</f>
        <v>0</v>
      </c>
      <c r="L52" s="74">
        <f>IF($B52&gt;(SUM($C52:K52)),IF(ISERROR($B52/$C$36),"",$B52/$C$36),0)</f>
        <v>0</v>
      </c>
      <c r="M52" s="74">
        <f t="shared" si="2"/>
        <v>0</v>
      </c>
    </row>
    <row r="53" spans="1:13" hidden="1" x14ac:dyDescent="0.25">
      <c r="A53" t="str">
        <f t="shared" ref="A53" si="10">A30</f>
        <v>Matériel</v>
      </c>
      <c r="B53" s="105">
        <f t="shared" si="1"/>
        <v>0</v>
      </c>
      <c r="C53" s="74">
        <f t="shared" si="0"/>
        <v>0</v>
      </c>
      <c r="D53" s="74">
        <f>IF($B53&gt;(SUM(C53:$C53)),IF(ISERROR($B53/$C$36),"",$B53/$C$36),0)</f>
        <v>0</v>
      </c>
      <c r="E53" s="74">
        <f>IF($B53&gt;(SUM($C53:D53)),IF(ISERROR($B53/$C$36),"",$B53/$C$36),0)</f>
        <v>0</v>
      </c>
      <c r="F53" s="74">
        <f>IF($B53&gt;(SUM($C53:E53)),IF(ISERROR($B53/$C$36),"",$B53/$C$36),0)</f>
        <v>0</v>
      </c>
      <c r="G53" s="74">
        <f>IF($B53&gt;(SUM($C53:F53)),IF(ISERROR($B53/$C$36),"",$B53/$C$36),0)</f>
        <v>0</v>
      </c>
      <c r="H53" s="74">
        <f>IF($B53&gt;(SUM($C53:G53)),IF(ISERROR($B53/$C$36),"",$B53/$C$36),0)</f>
        <v>0</v>
      </c>
      <c r="I53" s="74">
        <f>IF($B53&gt;(SUM($C53:H53)),IF(ISERROR($B53/$C$36),"",$B53/$C$36),0)</f>
        <v>0</v>
      </c>
      <c r="J53" s="74">
        <f>IF($B53&gt;(SUM($C53:I53)),IF(ISERROR($B53/$C$36),"",$B53/$C$36),0)</f>
        <v>0</v>
      </c>
      <c r="K53" s="74">
        <f>IF($B53&gt;(SUM($C53:J53)),IF(ISERROR($B53/$C$36),"",$B53/$C$36),0)</f>
        <v>0</v>
      </c>
      <c r="L53" s="74">
        <f>IF($B53&gt;(SUM($C53:K53)),IF(ISERROR($B53/$C$36),"",$B53/$C$36),0)</f>
        <v>0</v>
      </c>
      <c r="M53" s="74">
        <f t="shared" si="2"/>
        <v>0</v>
      </c>
    </row>
    <row r="54" spans="1:13" hidden="1" x14ac:dyDescent="0.25">
      <c r="A54" t="str">
        <f t="shared" ref="A54" si="11">A31</f>
        <v>Matériel de bureau</v>
      </c>
      <c r="B54" s="105">
        <f t="shared" si="1"/>
        <v>0</v>
      </c>
      <c r="C54" s="74">
        <f t="shared" si="0"/>
        <v>0</v>
      </c>
      <c r="D54" s="74">
        <f>IF($B54&gt;(SUM(C54:$C54)),IF(ISERROR($B54/$C$36),"",$B54/$C$36),0)</f>
        <v>0</v>
      </c>
      <c r="E54" s="74">
        <f>IF($B54&gt;(SUM($C54:D54)),IF(ISERROR($B54/$C$36),"",$B54/$C$36),0)</f>
        <v>0</v>
      </c>
      <c r="F54" s="74">
        <f>IF($B54&gt;(SUM($C54:E54)),IF(ISERROR($B54/$C$36),"",$B54/$C$36),0)</f>
        <v>0</v>
      </c>
      <c r="G54" s="74">
        <f>IF($B54&gt;(SUM($C54:F54)),IF(ISERROR($B54/$C$36),"",$B54/$C$36),0)</f>
        <v>0</v>
      </c>
      <c r="H54" s="74">
        <f>IF($B54&gt;(SUM($C54:G54)),IF(ISERROR($B54/$C$36),"",$B54/$C$36),0)</f>
        <v>0</v>
      </c>
      <c r="I54" s="74">
        <f>IF($B54&gt;(SUM($C54:H54)),IF(ISERROR($B54/$C$36),"",$B54/$C$36),0)</f>
        <v>0</v>
      </c>
      <c r="J54" s="74">
        <f>IF($B54&gt;(SUM($C54:I54)),IF(ISERROR($B54/$C$36),"",$B54/$C$36),0)</f>
        <v>0</v>
      </c>
      <c r="K54" s="74">
        <f>IF($B54&gt;(SUM($C54:J54)),IF(ISERROR($B54/$C$36),"",$B54/$C$36),0)</f>
        <v>0</v>
      </c>
      <c r="L54" s="74">
        <f>IF($B54&gt;(SUM($C54:K54)),IF(ISERROR($B54/$C$36),"",$B54/$C$36),0)</f>
        <v>0</v>
      </c>
      <c r="M54" s="74">
        <f t="shared" si="2"/>
        <v>0</v>
      </c>
    </row>
    <row r="55" spans="1:13" hidden="1" x14ac:dyDescent="0.25">
      <c r="A55" s="76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1:13" ht="18.75" x14ac:dyDescent="0.3">
      <c r="A56" s="17" t="s">
        <v>62</v>
      </c>
    </row>
    <row r="57" spans="1:13" x14ac:dyDescent="0.25">
      <c r="A57" s="5"/>
    </row>
    <row r="58" spans="1:13" x14ac:dyDescent="0.25">
      <c r="B58" s="186" t="s">
        <v>251</v>
      </c>
    </row>
    <row r="59" spans="1:13" ht="15" customHeight="1" x14ac:dyDescent="0.25">
      <c r="A59" s="170" t="s">
        <v>266</v>
      </c>
      <c r="B59" s="172"/>
      <c r="C59" s="7"/>
      <c r="F59" s="86"/>
      <c r="G59" s="199"/>
      <c r="H59" s="199"/>
    </row>
    <row r="60" spans="1:13" ht="15" customHeight="1" x14ac:dyDescent="0.25">
      <c r="A60" s="170" t="s">
        <v>83</v>
      </c>
      <c r="B60" s="172"/>
      <c r="C60" s="191" t="s">
        <v>73</v>
      </c>
      <c r="D60" s="192" t="s">
        <v>254</v>
      </c>
      <c r="F60" s="86"/>
      <c r="G60" s="199"/>
      <c r="H60" s="199"/>
    </row>
    <row r="61" spans="1:13" ht="15" customHeight="1" x14ac:dyDescent="0.25">
      <c r="A61" s="175" t="s">
        <v>140</v>
      </c>
      <c r="B61" s="172"/>
      <c r="C61" s="174"/>
      <c r="D61" s="193"/>
      <c r="E61" s="125"/>
      <c r="F61" s="86"/>
      <c r="G61" s="199"/>
      <c r="H61" s="199"/>
    </row>
    <row r="62" spans="1:13" ht="15" customHeight="1" x14ac:dyDescent="0.25">
      <c r="A62" s="175" t="s">
        <v>141</v>
      </c>
      <c r="B62" s="172"/>
      <c r="C62" s="174"/>
      <c r="D62" s="193"/>
      <c r="F62" s="86"/>
      <c r="G62" s="199"/>
      <c r="H62" s="199"/>
    </row>
    <row r="63" spans="1:13" ht="15" customHeight="1" x14ac:dyDescent="0.25">
      <c r="A63" s="175" t="s">
        <v>142</v>
      </c>
      <c r="B63" s="172"/>
      <c r="C63" s="174"/>
      <c r="D63" s="193"/>
      <c r="F63" s="86"/>
      <c r="G63" s="199"/>
      <c r="H63" s="199"/>
    </row>
    <row r="64" spans="1:13" ht="15" customHeight="1" x14ac:dyDescent="0.25">
      <c r="A64" s="175" t="s">
        <v>143</v>
      </c>
      <c r="B64" s="172"/>
      <c r="C64" s="86"/>
      <c r="F64" s="86"/>
      <c r="G64" s="199"/>
      <c r="H64" s="199"/>
    </row>
    <row r="65" spans="1:16" ht="15" customHeight="1" x14ac:dyDescent="0.25">
      <c r="A65" s="175" t="s">
        <v>144</v>
      </c>
      <c r="B65" s="172"/>
      <c r="C65" s="86"/>
      <c r="F65" s="86"/>
      <c r="G65" s="199"/>
      <c r="H65" s="199"/>
    </row>
    <row r="66" spans="1:16" ht="15.75" customHeight="1" thickBot="1" x14ac:dyDescent="0.3">
      <c r="A66" s="175" t="s">
        <v>145</v>
      </c>
      <c r="B66" s="172"/>
      <c r="C66" s="86"/>
      <c r="F66" s="86"/>
      <c r="G66" s="199"/>
      <c r="H66" s="199"/>
    </row>
    <row r="67" spans="1:16" ht="15.75" customHeight="1" thickBot="1" x14ac:dyDescent="0.3">
      <c r="A67" s="9" t="s">
        <v>49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199"/>
      <c r="H67" s="199"/>
    </row>
    <row r="68" spans="1:16" hidden="1" x14ac:dyDescent="0.25">
      <c r="A68" s="9"/>
      <c r="B68" s="78"/>
      <c r="C68" s="19"/>
    </row>
    <row r="69" spans="1:16" hidden="1" x14ac:dyDescent="0.25">
      <c r="A69" s="1" t="s">
        <v>109</v>
      </c>
      <c r="B69" s="9" t="s">
        <v>108</v>
      </c>
      <c r="C69" s="80" t="s">
        <v>177</v>
      </c>
      <c r="D69" s="81" t="s">
        <v>178</v>
      </c>
      <c r="E69" s="9" t="s">
        <v>179</v>
      </c>
      <c r="F69" s="9" t="s">
        <v>110</v>
      </c>
      <c r="G69" s="360" t="s">
        <v>171</v>
      </c>
      <c r="H69" s="360" t="s">
        <v>172</v>
      </c>
      <c r="I69" s="360" t="s">
        <v>173</v>
      </c>
      <c r="J69" s="362" t="s">
        <v>306</v>
      </c>
      <c r="K69" s="364" t="s">
        <v>307</v>
      </c>
      <c r="L69" s="357" t="s">
        <v>174</v>
      </c>
      <c r="M69" s="357" t="s">
        <v>175</v>
      </c>
      <c r="N69" s="357" t="s">
        <v>176</v>
      </c>
      <c r="O69" s="357" t="s">
        <v>304</v>
      </c>
      <c r="P69" s="357" t="s">
        <v>305</v>
      </c>
    </row>
    <row r="70" spans="1:16" hidden="1" x14ac:dyDescent="0.25">
      <c r="A70" t="s">
        <v>51</v>
      </c>
      <c r="B70" s="79">
        <f>IF(ISERROR((PMT(C61/12,D61,B61))*-1),0,(PMT(C61/12,D61,B61))*-1)</f>
        <v>0</v>
      </c>
      <c r="C70" s="78">
        <f>B70*D61</f>
        <v>0</v>
      </c>
      <c r="D70" s="81">
        <f>IF(ISERROR(B61/D61),0,B61/D61)</f>
        <v>0</v>
      </c>
      <c r="E70" s="126">
        <f>B70-D70</f>
        <v>0</v>
      </c>
      <c r="F70" s="79">
        <f>E70*D61</f>
        <v>0</v>
      </c>
      <c r="G70" s="361">
        <f>IF($D61&gt;12,$E70*12,$E70*$D61)</f>
        <v>0</v>
      </c>
      <c r="H70" s="361">
        <f>IF($D61-12&lt;0,0,IF($D61&gt;24,$E70*12,($D61-12)*$E70))</f>
        <v>0</v>
      </c>
      <c r="I70" s="361">
        <f>IF($D61-24&lt;0,0,IF($D61&gt;36,$E70*12,($D61-24)*$E70))</f>
        <v>0</v>
      </c>
      <c r="J70" s="363">
        <f>IF($D61-36&lt;0,0,IF($D61&gt;48,$E70*12,($D61-36)*$E70))</f>
        <v>0</v>
      </c>
      <c r="K70" s="365">
        <f>IF($D61-48&lt;0,0,IF($D61&gt;60,$E70*12,($D61-48)*$E70))</f>
        <v>0</v>
      </c>
      <c r="L70" s="358">
        <f>IF($D61&gt;12,$D70*12,$D70*$D61)</f>
        <v>0</v>
      </c>
      <c r="M70" s="358">
        <f>IF($D61-12&lt;0,0,IF($D61&gt;24,$D70*12,($D61-12)*$D70))</f>
        <v>0</v>
      </c>
      <c r="N70" s="358">
        <f>IF($D61-24&lt;0,0,IF($D61&gt;36,$D70*12,($D61-24)*$D70))</f>
        <v>0</v>
      </c>
      <c r="O70" s="358">
        <f>IF($D61-36&lt;0,0,IF($D61&gt;48,$D70*12,($D61-36)*$D70))</f>
        <v>0</v>
      </c>
      <c r="P70" s="358">
        <f>IF($D61-48&lt;0,0,IF($D61&gt;60,$D70*12,($D61-48)*$D70))</f>
        <v>0</v>
      </c>
    </row>
    <row r="71" spans="1:16" hidden="1" x14ac:dyDescent="0.25">
      <c r="A71" t="s">
        <v>52</v>
      </c>
      <c r="B71" s="79">
        <f t="shared" ref="B71:B72" si="12">IF(ISERROR((PMT(C62/12,D62,B62))*-1),0,(PMT(C62/12,D62,B62))*-1)</f>
        <v>0</v>
      </c>
      <c r="C71" s="78">
        <f t="shared" ref="C71:C72" si="13">B71*D62</f>
        <v>0</v>
      </c>
      <c r="D71" s="81">
        <f t="shared" ref="D71:D72" si="14">IF(ISERROR(B62/D62),0,B62/D62)</f>
        <v>0</v>
      </c>
      <c r="E71" s="126">
        <f t="shared" ref="E71:E72" si="15">B71-D71</f>
        <v>0</v>
      </c>
      <c r="F71" s="79">
        <f t="shared" ref="F71:F72" si="16">E71*D62</f>
        <v>0</v>
      </c>
      <c r="G71" s="361">
        <f>IF($D62&gt;12,$E71*12,$E71*$D62)</f>
        <v>0</v>
      </c>
      <c r="H71" s="361">
        <f>IF($D62-12&lt;0,0,IF($D62&gt;24,$E71*12,($D62-12)*$E71))</f>
        <v>0</v>
      </c>
      <c r="I71" s="361">
        <f>IF($D62-24&lt;0,0,IF($D62&gt;36,$E71*12,($D62-24)*$E71))</f>
        <v>0</v>
      </c>
      <c r="J71" s="363">
        <f>IF($D62-36&lt;0,0,IF($D62&gt;48,$E71*12,($D62-36)*$E71))</f>
        <v>0</v>
      </c>
      <c r="K71" s="365">
        <f>IF($D62-48&lt;0,0,IF($D62&gt;60,$E71*12,($D62-48)*$E71))</f>
        <v>0</v>
      </c>
      <c r="L71" s="358">
        <f>IF($D62&gt;12,$D71*12,$D71*$D62)</f>
        <v>0</v>
      </c>
      <c r="M71" s="358">
        <f>IF($D62-12&lt;0,0,IF($D62&gt;24,$D71*12,($D62-12)*$D71))</f>
        <v>0</v>
      </c>
      <c r="N71" s="358">
        <f>IF($D62-24&lt;0,0,IF($D62&gt;36,$D71*12,($D62-24)*$D71))</f>
        <v>0</v>
      </c>
      <c r="O71" s="358">
        <f t="shared" ref="O71:O72" si="17">IF($D62-36&lt;0,0,IF($D62&gt;48,$D71*12,($D62-36)*$D71))</f>
        <v>0</v>
      </c>
      <c r="P71" s="358">
        <f t="shared" ref="P71:P72" si="18">IF($D62-48&lt;0,0,IF($D62&gt;60,$D71*12,($D62-48)*$D71))</f>
        <v>0</v>
      </c>
    </row>
    <row r="72" spans="1:16" hidden="1" x14ac:dyDescent="0.25">
      <c r="A72" t="s">
        <v>53</v>
      </c>
      <c r="B72" s="79">
        <f t="shared" si="12"/>
        <v>0</v>
      </c>
      <c r="C72" s="78">
        <f t="shared" si="13"/>
        <v>0</v>
      </c>
      <c r="D72" s="81">
        <f t="shared" si="14"/>
        <v>0</v>
      </c>
      <c r="E72" s="126">
        <f t="shared" si="15"/>
        <v>0</v>
      </c>
      <c r="F72" s="79">
        <f t="shared" si="16"/>
        <v>0</v>
      </c>
      <c r="G72" s="361">
        <f>IF($D63&gt;12,$E72*12,$E72*$D63)</f>
        <v>0</v>
      </c>
      <c r="H72" s="361">
        <f>IF($D63-12&lt;0,0,IF($D63&gt;24,$E72*12,($D63-12)*$E72))</f>
        <v>0</v>
      </c>
      <c r="I72" s="361">
        <f>IF($D63-24&lt;0,0,IF($D63&gt;36,$E72*12,($D63-24)*$E72))</f>
        <v>0</v>
      </c>
      <c r="J72" s="363">
        <f>IF($D63-24&lt;0,0,IF($D63&gt;48,$E72*12,($D63-24)*$E72))</f>
        <v>0</v>
      </c>
      <c r="K72" s="365">
        <f>IF($D63-48&lt;0,0,IF($D63&gt;60,$E72*12,($D63-48)*$E72))</f>
        <v>0</v>
      </c>
      <c r="L72" s="358">
        <f>IF($D63&gt;12,$D72*12,$D72*$D63)</f>
        <v>0</v>
      </c>
      <c r="M72" s="358">
        <f>IF($D63-12&lt;0,0,IF($D63&gt;24,$D72*12,($D63-12)*$D72))</f>
        <v>0</v>
      </c>
      <c r="N72" s="358">
        <f>IF($D63-24&lt;0,0,IF($D63&gt;36,$D72*12,($D63-24)*$D72))</f>
        <v>0</v>
      </c>
      <c r="O72" s="358">
        <f t="shared" si="17"/>
        <v>0</v>
      </c>
      <c r="P72" s="358">
        <f t="shared" si="18"/>
        <v>0</v>
      </c>
    </row>
    <row r="73" spans="1:16" ht="29.25" customHeight="1" x14ac:dyDescent="0.3">
      <c r="A73" s="17" t="s">
        <v>63</v>
      </c>
      <c r="H73" s="195"/>
      <c r="I73" s="196">
        <f t="shared" ref="I73" si="19">SUM(I70:I72)</f>
        <v>0</v>
      </c>
      <c r="L73" s="359">
        <f>SUM(L70:L72)</f>
        <v>0</v>
      </c>
      <c r="M73" s="359">
        <f>SUM(M70:M72)</f>
        <v>0</v>
      </c>
      <c r="N73" s="359">
        <f>SUM(N70:N72)</f>
        <v>0</v>
      </c>
      <c r="O73" s="359">
        <f>SUM(O70:O72)</f>
        <v>0</v>
      </c>
      <c r="P73" s="359">
        <f>SUM(P70:P72)</f>
        <v>0</v>
      </c>
    </row>
    <row r="74" spans="1:16" x14ac:dyDescent="0.25">
      <c r="A74" s="5" t="s">
        <v>268</v>
      </c>
    </row>
    <row r="75" spans="1:16" x14ac:dyDescent="0.25"/>
    <row r="76" spans="1:16" x14ac:dyDescent="0.25">
      <c r="B76" s="187" t="s">
        <v>248</v>
      </c>
      <c r="C76" s="187" t="s">
        <v>249</v>
      </c>
      <c r="D76" s="187" t="s">
        <v>250</v>
      </c>
      <c r="E76" s="187" t="s">
        <v>289</v>
      </c>
      <c r="F76" s="187" t="s">
        <v>290</v>
      </c>
    </row>
    <row r="77" spans="1:16" x14ac:dyDescent="0.25">
      <c r="A77" s="170" t="s">
        <v>21</v>
      </c>
      <c r="B77" s="176"/>
      <c r="C77" s="177"/>
      <c r="D77" s="176"/>
      <c r="E77" s="177"/>
      <c r="F77" s="176"/>
    </row>
    <row r="78" spans="1:16" ht="15" customHeight="1" x14ac:dyDescent="0.25">
      <c r="A78" s="170" t="s">
        <v>22</v>
      </c>
      <c r="B78" s="176"/>
      <c r="C78" s="177"/>
      <c r="D78" s="176"/>
      <c r="E78" s="177"/>
      <c r="F78" s="176"/>
      <c r="G78" s="199"/>
      <c r="H78" s="199"/>
    </row>
    <row r="79" spans="1:16" ht="15" customHeight="1" x14ac:dyDescent="0.25">
      <c r="A79" s="170" t="s">
        <v>45</v>
      </c>
      <c r="B79" s="176"/>
      <c r="C79" s="177"/>
      <c r="D79" s="176"/>
      <c r="E79" s="177"/>
      <c r="F79" s="176"/>
      <c r="G79" s="199"/>
      <c r="H79" s="199"/>
    </row>
    <row r="80" spans="1:16" ht="15" customHeight="1" x14ac:dyDescent="0.25">
      <c r="A80" s="170" t="s">
        <v>283</v>
      </c>
      <c r="B80" s="176"/>
      <c r="C80" s="177"/>
      <c r="D80" s="176"/>
      <c r="E80" s="177"/>
      <c r="F80" s="176"/>
      <c r="G80" s="199"/>
      <c r="H80" s="199"/>
    </row>
    <row r="81" spans="1:8" ht="15" customHeight="1" x14ac:dyDescent="0.25">
      <c r="A81" s="170" t="s">
        <v>23</v>
      </c>
      <c r="B81" s="176"/>
      <c r="C81" s="177"/>
      <c r="D81" s="176"/>
      <c r="E81" s="177"/>
      <c r="F81" s="176"/>
      <c r="G81" s="199"/>
      <c r="H81" s="199"/>
    </row>
    <row r="82" spans="1:8" ht="15" customHeight="1" x14ac:dyDescent="0.25">
      <c r="A82" s="170" t="s">
        <v>6</v>
      </c>
      <c r="B82" s="176"/>
      <c r="C82" s="177"/>
      <c r="D82" s="176"/>
      <c r="E82" s="177"/>
      <c r="F82" s="176"/>
      <c r="G82" s="199"/>
      <c r="H82" s="199"/>
    </row>
    <row r="83" spans="1:8" ht="15" customHeight="1" x14ac:dyDescent="0.25">
      <c r="A83" s="170" t="s">
        <v>26</v>
      </c>
      <c r="B83" s="176"/>
      <c r="C83" s="177"/>
      <c r="D83" s="176"/>
      <c r="E83" s="177"/>
      <c r="F83" s="176"/>
      <c r="G83" s="199"/>
      <c r="H83" s="199"/>
    </row>
    <row r="84" spans="1:8" ht="15" customHeight="1" x14ac:dyDescent="0.25">
      <c r="A84" s="170" t="s">
        <v>27</v>
      </c>
      <c r="B84" s="176"/>
      <c r="C84" s="177"/>
      <c r="D84" s="176"/>
      <c r="E84" s="177"/>
      <c r="F84" s="176"/>
      <c r="G84" s="199"/>
      <c r="H84" s="199"/>
    </row>
    <row r="85" spans="1:8" ht="15" customHeight="1" x14ac:dyDescent="0.25">
      <c r="A85" s="170" t="s">
        <v>28</v>
      </c>
      <c r="B85" s="176"/>
      <c r="C85" s="177"/>
      <c r="D85" s="176"/>
      <c r="E85" s="177"/>
      <c r="F85" s="176"/>
      <c r="G85" s="199"/>
      <c r="H85" s="199"/>
    </row>
    <row r="86" spans="1:8" ht="15" customHeight="1" x14ac:dyDescent="0.25">
      <c r="A86" s="170" t="s">
        <v>29</v>
      </c>
      <c r="B86" s="176"/>
      <c r="C86" s="177"/>
      <c r="D86" s="176"/>
      <c r="E86" s="177"/>
      <c r="F86" s="176"/>
      <c r="G86" s="199"/>
      <c r="H86" s="199"/>
    </row>
    <row r="87" spans="1:8" ht="15.75" customHeight="1" x14ac:dyDescent="0.25">
      <c r="A87" s="170" t="s">
        <v>47</v>
      </c>
      <c r="B87" s="176"/>
      <c r="C87" s="177"/>
      <c r="D87" s="176"/>
      <c r="E87" s="177"/>
      <c r="F87" s="176"/>
      <c r="G87" s="199"/>
      <c r="H87" s="199"/>
    </row>
    <row r="88" spans="1:8" x14ac:dyDescent="0.25">
      <c r="A88" s="170" t="s">
        <v>30</v>
      </c>
      <c r="B88" s="176"/>
      <c r="C88" s="177"/>
      <c r="D88" s="176"/>
      <c r="E88" s="177"/>
      <c r="F88" s="176"/>
    </row>
    <row r="89" spans="1:8" x14ac:dyDescent="0.25">
      <c r="A89" s="170" t="s">
        <v>31</v>
      </c>
      <c r="B89" s="176"/>
      <c r="C89" s="177"/>
      <c r="D89" s="176"/>
      <c r="E89" s="177"/>
      <c r="F89" s="176"/>
    </row>
    <row r="90" spans="1:8" x14ac:dyDescent="0.25">
      <c r="A90" s="170" t="s">
        <v>32</v>
      </c>
      <c r="B90" s="176"/>
      <c r="C90" s="177"/>
      <c r="D90" s="176"/>
      <c r="E90" s="177"/>
      <c r="F90" s="176"/>
    </row>
    <row r="91" spans="1:8" x14ac:dyDescent="0.25">
      <c r="A91" s="170" t="s">
        <v>46</v>
      </c>
      <c r="B91" s="176"/>
      <c r="C91" s="177"/>
      <c r="D91" s="176"/>
      <c r="E91" s="177"/>
      <c r="F91" s="176"/>
      <c r="G91" s="86" t="s">
        <v>114</v>
      </c>
    </row>
    <row r="92" spans="1:8" x14ac:dyDescent="0.25">
      <c r="A92" s="171" t="s">
        <v>48</v>
      </c>
    </row>
    <row r="93" spans="1:8" x14ac:dyDescent="0.25">
      <c r="A93" s="179" t="s">
        <v>280</v>
      </c>
      <c r="B93" s="176"/>
      <c r="C93" s="177"/>
      <c r="D93" s="176"/>
      <c r="E93" s="177"/>
      <c r="F93" s="176"/>
      <c r="G93" s="86" t="s">
        <v>279</v>
      </c>
    </row>
    <row r="94" spans="1:8" x14ac:dyDescent="0.25">
      <c r="A94" s="179" t="s">
        <v>281</v>
      </c>
      <c r="B94" s="176"/>
      <c r="C94" s="177"/>
      <c r="D94" s="178"/>
      <c r="E94" s="178"/>
      <c r="F94" s="177"/>
      <c r="G94" s="86" t="s">
        <v>279</v>
      </c>
    </row>
    <row r="95" spans="1:8" x14ac:dyDescent="0.25">
      <c r="A95" s="179" t="s">
        <v>282</v>
      </c>
      <c r="B95" s="176"/>
      <c r="C95" s="177"/>
      <c r="D95" s="178"/>
      <c r="E95" s="178"/>
      <c r="F95" s="177"/>
      <c r="G95" s="86" t="s">
        <v>279</v>
      </c>
    </row>
    <row r="96" spans="1:8" ht="6" customHeight="1" thickBot="1" x14ac:dyDescent="0.3"/>
    <row r="97" spans="1:9" ht="15.7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  <c r="E97" s="11">
        <f>SUM(E77:E95)</f>
        <v>0</v>
      </c>
      <c r="F97" s="11">
        <f>SUM(F77:F95)</f>
        <v>0</v>
      </c>
    </row>
    <row r="98" spans="1:9" x14ac:dyDescent="0.25"/>
    <row r="99" spans="1:9" ht="18.75" x14ac:dyDescent="0.3">
      <c r="A99" s="17" t="s">
        <v>313</v>
      </c>
    </row>
    <row r="100" spans="1:9" x14ac:dyDescent="0.25">
      <c r="A100" s="5" t="s">
        <v>56</v>
      </c>
    </row>
    <row r="101" spans="1:9" x14ac:dyDescent="0.25"/>
    <row r="102" spans="1:9" ht="30" x14ac:dyDescent="0.25">
      <c r="A102" s="352" t="s">
        <v>309</v>
      </c>
      <c r="B102" s="13" t="s">
        <v>54</v>
      </c>
      <c r="C102" s="13" t="s">
        <v>55</v>
      </c>
      <c r="D102" s="13" t="s">
        <v>57</v>
      </c>
      <c r="F102" s="158" t="s">
        <v>310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213</v>
      </c>
      <c r="B103" s="180">
        <v>20</v>
      </c>
      <c r="C103" s="172"/>
      <c r="D103" s="14">
        <f>B103*C103</f>
        <v>0</v>
      </c>
      <c r="F103" s="221" t="s">
        <v>213</v>
      </c>
      <c r="G103" s="180">
        <v>20</v>
      </c>
      <c r="H103" s="172"/>
      <c r="I103" s="14">
        <f>G103*H103</f>
        <v>0</v>
      </c>
    </row>
    <row r="104" spans="1:9" x14ac:dyDescent="0.25">
      <c r="A104" s="12" t="s">
        <v>214</v>
      </c>
      <c r="B104" s="180">
        <v>20</v>
      </c>
      <c r="C104" s="172"/>
      <c r="D104" s="14">
        <f t="shared" ref="D104:D114" si="20">B104*C104</f>
        <v>0</v>
      </c>
      <c r="F104" s="221" t="s">
        <v>214</v>
      </c>
      <c r="G104" s="180">
        <v>20</v>
      </c>
      <c r="H104" s="172"/>
      <c r="I104" s="14">
        <f t="shared" ref="I104:I114" si="21">G104*H104</f>
        <v>0</v>
      </c>
    </row>
    <row r="105" spans="1:9" x14ac:dyDescent="0.25">
      <c r="A105" s="12" t="s">
        <v>215</v>
      </c>
      <c r="B105" s="180">
        <v>20</v>
      </c>
      <c r="C105" s="172"/>
      <c r="D105" s="14">
        <f t="shared" si="20"/>
        <v>0</v>
      </c>
      <c r="F105" s="221" t="s">
        <v>215</v>
      </c>
      <c r="G105" s="180">
        <v>20</v>
      </c>
      <c r="H105" s="172"/>
      <c r="I105" s="14">
        <f t="shared" si="21"/>
        <v>0</v>
      </c>
    </row>
    <row r="106" spans="1:9" x14ac:dyDescent="0.25">
      <c r="A106" s="12" t="s">
        <v>219</v>
      </c>
      <c r="B106" s="180">
        <v>20</v>
      </c>
      <c r="C106" s="172"/>
      <c r="D106" s="14">
        <f t="shared" si="20"/>
        <v>0</v>
      </c>
      <c r="F106" s="221" t="s">
        <v>219</v>
      </c>
      <c r="G106" s="180">
        <v>20</v>
      </c>
      <c r="H106" s="172"/>
      <c r="I106" s="14">
        <f t="shared" si="21"/>
        <v>0</v>
      </c>
    </row>
    <row r="107" spans="1:9" x14ac:dyDescent="0.25">
      <c r="A107" s="12" t="s">
        <v>221</v>
      </c>
      <c r="B107" s="180">
        <v>20</v>
      </c>
      <c r="C107" s="172"/>
      <c r="D107" s="14">
        <f t="shared" si="20"/>
        <v>0</v>
      </c>
      <c r="F107" s="221" t="s">
        <v>221</v>
      </c>
      <c r="G107" s="180">
        <v>20</v>
      </c>
      <c r="H107" s="172"/>
      <c r="I107" s="14">
        <f t="shared" si="21"/>
        <v>0</v>
      </c>
    </row>
    <row r="108" spans="1:9" x14ac:dyDescent="0.25">
      <c r="A108" s="12" t="s">
        <v>222</v>
      </c>
      <c r="B108" s="180">
        <v>20</v>
      </c>
      <c r="C108" s="172"/>
      <c r="D108" s="14">
        <f t="shared" si="20"/>
        <v>0</v>
      </c>
      <c r="F108" s="221" t="s">
        <v>222</v>
      </c>
      <c r="G108" s="180">
        <v>20</v>
      </c>
      <c r="H108" s="172"/>
      <c r="I108" s="14">
        <f t="shared" si="21"/>
        <v>0</v>
      </c>
    </row>
    <row r="109" spans="1:9" x14ac:dyDescent="0.25">
      <c r="A109" s="12" t="s">
        <v>223</v>
      </c>
      <c r="B109" s="180">
        <v>20</v>
      </c>
      <c r="C109" s="172"/>
      <c r="D109" s="14">
        <f t="shared" si="20"/>
        <v>0</v>
      </c>
      <c r="F109" s="221" t="s">
        <v>223</v>
      </c>
      <c r="G109" s="180">
        <v>20</v>
      </c>
      <c r="H109" s="172"/>
      <c r="I109" s="14">
        <f t="shared" si="21"/>
        <v>0</v>
      </c>
    </row>
    <row r="110" spans="1:9" x14ac:dyDescent="0.25">
      <c r="A110" s="12" t="s">
        <v>224</v>
      </c>
      <c r="B110" s="180">
        <v>20</v>
      </c>
      <c r="C110" s="172"/>
      <c r="D110" s="14">
        <f t="shared" si="20"/>
        <v>0</v>
      </c>
      <c r="F110" s="221" t="s">
        <v>224</v>
      </c>
      <c r="G110" s="180">
        <v>20</v>
      </c>
      <c r="H110" s="172"/>
      <c r="I110" s="14">
        <f t="shared" si="21"/>
        <v>0</v>
      </c>
    </row>
    <row r="111" spans="1:9" x14ac:dyDescent="0.25">
      <c r="A111" s="12" t="s">
        <v>225</v>
      </c>
      <c r="B111" s="180">
        <v>20</v>
      </c>
      <c r="C111" s="172"/>
      <c r="D111" s="14">
        <f t="shared" si="20"/>
        <v>0</v>
      </c>
      <c r="F111" s="221" t="s">
        <v>225</v>
      </c>
      <c r="G111" s="180">
        <v>20</v>
      </c>
      <c r="H111" s="172"/>
      <c r="I111" s="14">
        <f t="shared" si="21"/>
        <v>0</v>
      </c>
    </row>
    <row r="112" spans="1:9" x14ac:dyDescent="0.25">
      <c r="A112" s="12" t="s">
        <v>226</v>
      </c>
      <c r="B112" s="180">
        <v>20</v>
      </c>
      <c r="C112" s="172"/>
      <c r="D112" s="14">
        <f t="shared" si="20"/>
        <v>0</v>
      </c>
      <c r="F112" s="221" t="s">
        <v>226</v>
      </c>
      <c r="G112" s="180">
        <v>20</v>
      </c>
      <c r="H112" s="172"/>
      <c r="I112" s="14">
        <f t="shared" si="21"/>
        <v>0</v>
      </c>
    </row>
    <row r="113" spans="1:9" x14ac:dyDescent="0.25">
      <c r="A113" s="12" t="s">
        <v>227</v>
      </c>
      <c r="B113" s="180">
        <v>20</v>
      </c>
      <c r="C113" s="172"/>
      <c r="D113" s="14">
        <f t="shared" si="20"/>
        <v>0</v>
      </c>
      <c r="F113" s="221" t="s">
        <v>227</v>
      </c>
      <c r="G113" s="180">
        <v>20</v>
      </c>
      <c r="H113" s="172"/>
      <c r="I113" s="14">
        <f t="shared" si="21"/>
        <v>0</v>
      </c>
    </row>
    <row r="114" spans="1:9" ht="15.75" thickBot="1" x14ac:dyDescent="0.3">
      <c r="A114" s="12" t="s">
        <v>228</v>
      </c>
      <c r="B114" s="180">
        <v>20</v>
      </c>
      <c r="C114" s="172"/>
      <c r="D114" s="14">
        <f t="shared" si="20"/>
        <v>0</v>
      </c>
      <c r="F114" s="221" t="s">
        <v>228</v>
      </c>
      <c r="G114" s="180">
        <v>20</v>
      </c>
      <c r="H114" s="172"/>
      <c r="I114" s="14">
        <f t="shared" si="21"/>
        <v>0</v>
      </c>
    </row>
    <row r="115" spans="1:9" ht="15.75" thickBot="1" x14ac:dyDescent="0.3">
      <c r="A115" s="16" t="s">
        <v>49</v>
      </c>
      <c r="D115" s="15">
        <f>SUM(D103:D114)</f>
        <v>0</v>
      </c>
      <c r="F115" s="159" t="s">
        <v>49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58</v>
      </c>
      <c r="D117" s="181">
        <v>0.1</v>
      </c>
      <c r="F117" s="160" t="s">
        <v>293</v>
      </c>
      <c r="I117" s="181">
        <v>0.1</v>
      </c>
    </row>
    <row r="118" spans="1:9" ht="15.75" x14ac:dyDescent="0.25">
      <c r="A118" s="2" t="s">
        <v>59</v>
      </c>
      <c r="D118" s="181">
        <v>0.1</v>
      </c>
      <c r="F118" s="160" t="s">
        <v>294</v>
      </c>
      <c r="I118" s="181">
        <v>0.1</v>
      </c>
    </row>
    <row r="119" spans="1:9" ht="15.75" x14ac:dyDescent="0.25">
      <c r="A119" s="2" t="s">
        <v>291</v>
      </c>
      <c r="D119" s="181">
        <v>0.1</v>
      </c>
      <c r="F119" s="160" t="s">
        <v>295</v>
      </c>
      <c r="I119" s="181">
        <v>0.1</v>
      </c>
    </row>
    <row r="120" spans="1:9" ht="15.75" x14ac:dyDescent="0.25">
      <c r="A120" s="2" t="s">
        <v>292</v>
      </c>
      <c r="D120" s="181">
        <v>0.1</v>
      </c>
      <c r="F120" s="160" t="s">
        <v>296</v>
      </c>
      <c r="I120" s="181">
        <v>0.1</v>
      </c>
    </row>
    <row r="121" spans="1:9" x14ac:dyDescent="0.25"/>
    <row r="122" spans="1:9" ht="18.75" x14ac:dyDescent="0.3">
      <c r="A122" s="17" t="s">
        <v>64</v>
      </c>
    </row>
    <row r="123" spans="1:9" ht="47.25" customHeight="1" x14ac:dyDescent="0.25">
      <c r="A123" s="376" t="s">
        <v>60</v>
      </c>
      <c r="B123" s="376"/>
      <c r="C123" s="376"/>
      <c r="D123" s="376"/>
    </row>
    <row r="124" spans="1:9" x14ac:dyDescent="0.25"/>
    <row r="125" spans="1:9" ht="15.75" x14ac:dyDescent="0.25">
      <c r="A125" s="20" t="s">
        <v>188</v>
      </c>
      <c r="D125" s="183">
        <v>0.5</v>
      </c>
      <c r="E125" s="128" t="s">
        <v>189</v>
      </c>
    </row>
    <row r="126" spans="1:9" x14ac:dyDescent="0.25"/>
    <row r="127" spans="1:9" ht="18.75" x14ac:dyDescent="0.3">
      <c r="A127" s="17" t="s">
        <v>68</v>
      </c>
    </row>
    <row r="128" spans="1:9" ht="18.75" customHeight="1" x14ac:dyDescent="0.3">
      <c r="A128" s="17"/>
      <c r="G128" s="209"/>
      <c r="H128" s="209"/>
    </row>
    <row r="129" spans="1:13" ht="14.25" customHeight="1" x14ac:dyDescent="0.25">
      <c r="B129" s="134"/>
      <c r="C129" s="134" t="s">
        <v>259</v>
      </c>
      <c r="D129" s="182">
        <v>0</v>
      </c>
      <c r="E129" s="128" t="s">
        <v>261</v>
      </c>
      <c r="G129" s="209"/>
      <c r="H129" s="209"/>
    </row>
    <row r="130" spans="1:13" ht="15.75" customHeight="1" x14ac:dyDescent="0.25">
      <c r="A130" s="21"/>
      <c r="C130" s="134" t="s">
        <v>260</v>
      </c>
      <c r="D130" s="182">
        <v>0</v>
      </c>
      <c r="E130" s="128" t="s">
        <v>262</v>
      </c>
      <c r="G130" s="209"/>
      <c r="H130" s="209"/>
    </row>
    <row r="131" spans="1:13" ht="15" customHeight="1" x14ac:dyDescent="0.25">
      <c r="G131" s="209"/>
      <c r="H131" s="209"/>
    </row>
    <row r="132" spans="1:13" ht="18.75" customHeight="1" x14ac:dyDescent="0.3">
      <c r="A132" s="17" t="s">
        <v>90</v>
      </c>
      <c r="G132" s="209"/>
      <c r="H132" s="209"/>
    </row>
    <row r="133" spans="1:13" ht="15" customHeight="1" x14ac:dyDescent="0.25">
      <c r="G133" s="209"/>
      <c r="H133" s="209"/>
    </row>
    <row r="134" spans="1:13" ht="15" customHeight="1" x14ac:dyDescent="0.25">
      <c r="B134" s="10" t="s">
        <v>42</v>
      </c>
      <c r="C134" s="10" t="s">
        <v>43</v>
      </c>
      <c r="D134" s="10" t="s">
        <v>44</v>
      </c>
      <c r="E134" s="10" t="s">
        <v>100</v>
      </c>
      <c r="F134" s="10" t="s">
        <v>101</v>
      </c>
      <c r="G134" s="209"/>
      <c r="H134" s="209"/>
    </row>
    <row r="135" spans="1:13" ht="15" customHeight="1" x14ac:dyDescent="0.25">
      <c r="A135" t="s">
        <v>255</v>
      </c>
      <c r="B135" s="176"/>
      <c r="C135" s="177"/>
      <c r="D135" s="178"/>
      <c r="E135" s="178"/>
      <c r="F135" s="178"/>
      <c r="G135" s="161" t="s">
        <v>240</v>
      </c>
      <c r="H135" s="209"/>
    </row>
    <row r="136" spans="1:13" ht="15" customHeight="1" x14ac:dyDescent="0.25">
      <c r="A136" t="s">
        <v>256</v>
      </c>
      <c r="B136" s="176"/>
      <c r="C136" s="177"/>
      <c r="D136" s="178"/>
      <c r="E136" s="178"/>
      <c r="F136" s="178"/>
      <c r="G136" s="161" t="s">
        <v>240</v>
      </c>
      <c r="H136" s="209"/>
    </row>
    <row r="137" spans="1:13" ht="15" customHeight="1" x14ac:dyDescent="0.25">
      <c r="G137" s="209"/>
      <c r="H137" s="209"/>
    </row>
    <row r="138" spans="1:13" ht="15.75" customHeight="1" x14ac:dyDescent="0.25">
      <c r="A138" s="21" t="s">
        <v>319</v>
      </c>
      <c r="C138" s="184" t="s">
        <v>95</v>
      </c>
      <c r="D138" s="4" t="s">
        <v>241</v>
      </c>
    </row>
    <row r="139" spans="1:13" ht="15" customHeight="1" x14ac:dyDescent="0.25">
      <c r="G139" s="203"/>
      <c r="H139" s="204"/>
    </row>
    <row r="140" spans="1:13" ht="15" hidden="1" customHeight="1" x14ac:dyDescent="0.25">
      <c r="A140" s="1" t="s">
        <v>320</v>
      </c>
      <c r="B140" s="10" t="s">
        <v>42</v>
      </c>
      <c r="C140" s="10" t="s">
        <v>43</v>
      </c>
      <c r="D140" s="10" t="s">
        <v>44</v>
      </c>
      <c r="E140" s="10" t="s">
        <v>100</v>
      </c>
      <c r="F140" s="10" t="s">
        <v>101</v>
      </c>
      <c r="H140" s="1" t="s">
        <v>321</v>
      </c>
      <c r="I140" s="349" t="s">
        <v>42</v>
      </c>
      <c r="J140" s="349" t="s">
        <v>43</v>
      </c>
      <c r="K140" s="10" t="s">
        <v>44</v>
      </c>
      <c r="L140" s="349" t="s">
        <v>100</v>
      </c>
      <c r="M140" s="10" t="s">
        <v>101</v>
      </c>
    </row>
    <row r="141" spans="1:13" ht="15" hidden="1" customHeight="1" x14ac:dyDescent="0.25">
      <c r="A141" t="s">
        <v>97</v>
      </c>
      <c r="B141" s="73">
        <f>B135*0.72</f>
        <v>0</v>
      </c>
      <c r="C141" s="73">
        <f>C135*0.72</f>
        <v>0</v>
      </c>
      <c r="D141" s="73">
        <f>D135*0.72</f>
        <v>0</v>
      </c>
      <c r="E141" s="73">
        <f t="shared" ref="E141:F141" si="22">E135*0.72</f>
        <v>0</v>
      </c>
      <c r="F141" s="73">
        <f t="shared" si="22"/>
        <v>0</v>
      </c>
      <c r="H141" t="s">
        <v>97</v>
      </c>
      <c r="I141" s="353">
        <f>B135*0.72</f>
        <v>0</v>
      </c>
      <c r="J141" s="354">
        <f>C135*0.72</f>
        <v>0</v>
      </c>
      <c r="K141" s="73">
        <f>D135*0.72</f>
        <v>0</v>
      </c>
      <c r="L141" s="73">
        <f t="shared" ref="L141:M141" si="23">E135*0.72</f>
        <v>0</v>
      </c>
      <c r="M141" s="73">
        <f t="shared" si="23"/>
        <v>0</v>
      </c>
    </row>
    <row r="142" spans="1:13" ht="15" hidden="1" customHeight="1" x14ac:dyDescent="0.25">
      <c r="A142" t="s">
        <v>1</v>
      </c>
      <c r="B142" s="72">
        <f>+'Plan financier à imprimer'!AI11*12.8%</f>
        <v>0</v>
      </c>
      <c r="C142" s="72">
        <f>+'Plan financier à imprimer'!AJ11*12.8%</f>
        <v>0</v>
      </c>
      <c r="D142" s="72">
        <f>+'Plan financier à imprimer'!AK11*12.8%</f>
        <v>0</v>
      </c>
      <c r="E142" s="72">
        <f>+'Plan financier à imprimer'!AL11*12.8%</f>
        <v>0</v>
      </c>
      <c r="F142" s="72">
        <f>+'Plan financier à imprimer'!AM11*12.8%</f>
        <v>0</v>
      </c>
      <c r="G142" s="90" t="s">
        <v>308</v>
      </c>
      <c r="H142" t="s">
        <v>1</v>
      </c>
      <c r="I142" s="205">
        <f>+'Plan financier à imprimer'!AI11*6.4%</f>
        <v>0</v>
      </c>
      <c r="J142" s="205">
        <f>+'Plan financier à imprimer'!AJ11*12.8%</f>
        <v>0</v>
      </c>
      <c r="K142" s="205">
        <f>+'Plan financier à imprimer'!AK11*12.8%</f>
        <v>0</v>
      </c>
      <c r="L142" s="72">
        <f>+'Plan financier à imprimer'!AL11*12.8%</f>
        <v>0</v>
      </c>
      <c r="M142" s="72">
        <f>+'Plan financier à imprimer'!AM11*12.8%</f>
        <v>0</v>
      </c>
    </row>
    <row r="143" spans="1:13" ht="15" hidden="1" customHeight="1" x14ac:dyDescent="0.25">
      <c r="A143" t="s">
        <v>1</v>
      </c>
      <c r="B143" s="72">
        <f>+'Plan financier à imprimer'!AI12*22%</f>
        <v>0</v>
      </c>
      <c r="C143" s="72">
        <f>+'Plan financier à imprimer'!AJ12*22%</f>
        <v>0</v>
      </c>
      <c r="D143" s="72">
        <f>+'Plan financier à imprimer'!AK12*22%</f>
        <v>0</v>
      </c>
      <c r="E143" s="72">
        <f>+'Plan financier à imprimer'!AL12*22%</f>
        <v>0</v>
      </c>
      <c r="F143" s="72">
        <f>+'Plan financier à imprimer'!AM12*22%</f>
        <v>0</v>
      </c>
      <c r="G143" s="90" t="s">
        <v>134</v>
      </c>
      <c r="H143" t="s">
        <v>1</v>
      </c>
      <c r="I143" s="205">
        <f>+'Plan financier à imprimer'!AI12*11%</f>
        <v>0</v>
      </c>
      <c r="J143" s="205">
        <f>+'Plan financier à imprimer'!AJ12*22%</f>
        <v>0</v>
      </c>
      <c r="K143" s="205">
        <f>+'Plan financier à imprimer'!AK12*22%</f>
        <v>0</v>
      </c>
      <c r="L143" s="355">
        <f>+'Plan financier à imprimer'!AL12*22%</f>
        <v>0</v>
      </c>
      <c r="M143" s="355">
        <f>+'Plan financier à imprimer'!AM12*22%</f>
        <v>0</v>
      </c>
    </row>
    <row r="144" spans="1:13" ht="15" hidden="1" customHeight="1" x14ac:dyDescent="0.25">
      <c r="A144" t="s">
        <v>117</v>
      </c>
      <c r="B144" s="72">
        <f>IF('Plan financier à imprimer'!AI52*30%&lt;1202,1202,'Plan financier à imprimer'!AI52*30%)</f>
        <v>1202</v>
      </c>
      <c r="C144" s="72">
        <f>IF('Plan financier à imprimer'!AJ52*30%&lt;1202,1202,'Plan financier à imprimer'!AJ52*30%)</f>
        <v>1202</v>
      </c>
      <c r="D144" s="72">
        <f>IF('Plan financier à imprimer'!AK52*30%&lt;1202,1202,'Plan financier à imprimer'!AK52*30%)</f>
        <v>1202</v>
      </c>
      <c r="E144" s="72">
        <f>IF('Plan financier à imprimer'!AL52*30%&lt;1202,1202,'Plan financier à imprimer'!AL52*30%)</f>
        <v>1202</v>
      </c>
      <c r="F144" s="72">
        <f>IF('Plan financier à imprimer'!AM52*30%&lt;1202,1202,'Plan financier à imprimer'!AM52*30%)</f>
        <v>1202</v>
      </c>
      <c r="H144" t="s">
        <v>117</v>
      </c>
      <c r="I144" s="205">
        <v>1202</v>
      </c>
      <c r="J144" s="356">
        <f>IF('Plan financier à imprimer'!AJ52*32%&lt;1202,1202,'Plan financier à imprimer'!AJ52*32%)</f>
        <v>1202</v>
      </c>
      <c r="K144" s="63">
        <f>IF('Plan financier à imprimer'!AK52*32%&lt;1202,1202,'Plan financier à imprimer'!AK52*32%)</f>
        <v>1202</v>
      </c>
      <c r="L144" s="63">
        <f>IF('Plan financier à imprimer'!AL52*32%&lt;1202,1202,'Plan financier à imprimer'!AL52*32%)</f>
        <v>1202</v>
      </c>
      <c r="M144" s="63">
        <f>IF('Plan financier à imprimer'!AM52*32%&lt;1202,1202,'Plan financier à imprimer'!AM52*32%)</f>
        <v>1202</v>
      </c>
    </row>
    <row r="145" spans="1:13" ht="15.75" hidden="1" customHeight="1" x14ac:dyDescent="0.25">
      <c r="A145" t="s">
        <v>116</v>
      </c>
      <c r="B145" s="72">
        <f>IF(B136*45%&lt;1202,1202,B136*45%)</f>
        <v>1202</v>
      </c>
      <c r="C145" s="72">
        <f>IF(C136*45%&lt;1202,1202,C136*45%)</f>
        <v>1202</v>
      </c>
      <c r="D145" s="72">
        <f>IF(D136*45%&lt;1202,1202,D136*45%)</f>
        <v>1202</v>
      </c>
      <c r="E145" s="72">
        <f>IF(E136*45%&lt;1202,1202,E136*45%)</f>
        <v>1202</v>
      </c>
      <c r="F145" s="72">
        <f>IF(F136*45%&lt;1202,1202,F136*45%)</f>
        <v>1202</v>
      </c>
      <c r="H145" t="s">
        <v>116</v>
      </c>
      <c r="I145" s="205">
        <v>1202</v>
      </c>
      <c r="J145" s="356">
        <f>IF(C136*45%&lt;1202,1202,C136*45%)</f>
        <v>1202</v>
      </c>
      <c r="K145" s="63">
        <f>IF(D136*45%&lt;1202,1202,D136*45%)</f>
        <v>1202</v>
      </c>
      <c r="L145" s="63">
        <f t="shared" ref="L145:M145" si="24">IF(E136*45%&lt;1202,1202,E136*45%)</f>
        <v>1202</v>
      </c>
      <c r="M145" s="63">
        <f t="shared" si="24"/>
        <v>1202</v>
      </c>
    </row>
    <row r="146" spans="1:13" hidden="1" x14ac:dyDescent="0.25">
      <c r="A146" t="s">
        <v>118</v>
      </c>
      <c r="B146" s="72">
        <f>IF(B136*45%&lt;1202,1202,B136*45%)</f>
        <v>1202</v>
      </c>
      <c r="C146" s="72">
        <f>IF(C136*45%&lt;1202,1202,C136*45%)</f>
        <v>1202</v>
      </c>
      <c r="D146" s="72">
        <f>IF(D136*45%&lt;1202,1202,D136*45%)</f>
        <v>1202</v>
      </c>
      <c r="E146" s="72">
        <f>IF(E136*45%&lt;1202,1202,E136*45%)</f>
        <v>1202</v>
      </c>
      <c r="F146" s="72">
        <f>IF(F136*45%&lt;1202,1202,F136*45%)</f>
        <v>1202</v>
      </c>
      <c r="H146" t="s">
        <v>118</v>
      </c>
      <c r="I146" s="205">
        <v>1202</v>
      </c>
      <c r="J146" s="356">
        <f>IF(C136*45%&lt;1202,1202,C136*45%)</f>
        <v>1202</v>
      </c>
      <c r="K146" s="63">
        <f>IF(D136*45%&lt;1202,1202,D136*45%)</f>
        <v>1202</v>
      </c>
      <c r="L146" s="63">
        <f t="shared" ref="L146:M146" si="25">IF(E136*45%&lt;1202,1202,E136*45%)</f>
        <v>1202</v>
      </c>
      <c r="M146" s="63">
        <f t="shared" si="25"/>
        <v>1202</v>
      </c>
    </row>
    <row r="147" spans="1:13" hidden="1" x14ac:dyDescent="0.25">
      <c r="A147" t="s">
        <v>119</v>
      </c>
      <c r="B147" s="72">
        <f>B136*70%</f>
        <v>0</v>
      </c>
      <c r="C147" s="72">
        <f t="shared" ref="C147:D147" si="26">C136*70%</f>
        <v>0</v>
      </c>
      <c r="D147" s="72">
        <f t="shared" si="26"/>
        <v>0</v>
      </c>
      <c r="E147" s="72">
        <f t="shared" ref="E147:F147" si="27">E136*70%</f>
        <v>0</v>
      </c>
      <c r="F147" s="72">
        <f t="shared" si="27"/>
        <v>0</v>
      </c>
      <c r="H147" t="s">
        <v>119</v>
      </c>
      <c r="I147" s="205">
        <f>B136*33%</f>
        <v>0</v>
      </c>
      <c r="J147" s="355">
        <f>C136*70%</f>
        <v>0</v>
      </c>
      <c r="K147" s="355">
        <f>D136*70%</f>
        <v>0</v>
      </c>
      <c r="L147" s="355">
        <f t="shared" ref="L147:M147" si="28">E136*70%</f>
        <v>0</v>
      </c>
      <c r="M147" s="355">
        <f t="shared" si="28"/>
        <v>0</v>
      </c>
    </row>
    <row r="148" spans="1:13" hidden="1" x14ac:dyDescent="0.25">
      <c r="A148" t="s">
        <v>120</v>
      </c>
      <c r="B148" s="72">
        <f>B136*70%</f>
        <v>0</v>
      </c>
      <c r="C148" s="72">
        <f t="shared" ref="C148:D148" si="29">C136*70%</f>
        <v>0</v>
      </c>
      <c r="D148" s="72">
        <f t="shared" si="29"/>
        <v>0</v>
      </c>
      <c r="E148" s="72">
        <f t="shared" ref="E148:F148" si="30">E136*70%</f>
        <v>0</v>
      </c>
      <c r="F148" s="72">
        <f t="shared" si="30"/>
        <v>0</v>
      </c>
      <c r="H148" t="s">
        <v>120</v>
      </c>
      <c r="I148" s="205">
        <f>B136*33%</f>
        <v>0</v>
      </c>
      <c r="J148" s="355">
        <f>C136*70%</f>
        <v>0</v>
      </c>
      <c r="K148" s="355">
        <f>D136*70%</f>
        <v>0</v>
      </c>
      <c r="L148" s="355">
        <f t="shared" ref="L148:M148" si="31">E136*70%</f>
        <v>0</v>
      </c>
      <c r="M148" s="355">
        <f t="shared" si="31"/>
        <v>0</v>
      </c>
    </row>
    <row r="149" spans="1:13" hidden="1" x14ac:dyDescent="0.25">
      <c r="A149" s="1" t="s">
        <v>115</v>
      </c>
      <c r="B149" s="73">
        <f>SUMIF($A$142:$A$148,$B$8,B142:B148)</f>
        <v>0</v>
      </c>
      <c r="C149" s="73">
        <f>SUMIF($A$142:$A$148,$B$8,C142:C148)</f>
        <v>0</v>
      </c>
      <c r="D149" s="73">
        <f>SUMIF($A$142:$A$148,$B$8,D142:D148)</f>
        <v>0</v>
      </c>
      <c r="E149" s="73">
        <f t="shared" ref="E149:F149" si="32">SUMIF($A$142:$A$148,$B$8,E142:E148)</f>
        <v>0</v>
      </c>
      <c r="F149" s="73">
        <f t="shared" si="32"/>
        <v>0</v>
      </c>
      <c r="H149" s="1" t="s">
        <v>115</v>
      </c>
      <c r="I149" s="354">
        <f>SUMIF($A$142:$A$148,$B$8,I142:I148)</f>
        <v>0</v>
      </c>
      <c r="J149" s="354">
        <f>SUMIF($A$142:$A$148,$B$8,J142:J148)</f>
        <v>0</v>
      </c>
      <c r="K149" s="354">
        <f>SUMIF($A$142:$A$148,$B$8,K142:K148)</f>
        <v>0</v>
      </c>
      <c r="L149" s="354">
        <f t="shared" ref="L149:M149" si="33">SUMIF($A$142:$A$148,$B$8,L142:L148)</f>
        <v>0</v>
      </c>
      <c r="M149" s="354">
        <f t="shared" si="33"/>
        <v>0</v>
      </c>
    </row>
    <row r="150" spans="1:13" hidden="1" x14ac:dyDescent="0.25">
      <c r="B150" s="58"/>
      <c r="C150" s="58"/>
      <c r="D150" s="58"/>
      <c r="G150" s="203"/>
      <c r="H150" s="204"/>
    </row>
    <row r="151" spans="1:13" ht="18.75" customHeight="1" x14ac:dyDescent="0.3">
      <c r="A151" s="17" t="s">
        <v>88</v>
      </c>
      <c r="B151" s="22"/>
      <c r="C151" s="22"/>
      <c r="D151" s="22"/>
      <c r="G151" s="209"/>
      <c r="H151" s="209"/>
    </row>
    <row r="152" spans="1:13" ht="15.75" customHeight="1" thickBot="1" x14ac:dyDescent="0.3">
      <c r="D152" s="186" t="s">
        <v>257</v>
      </c>
      <c r="G152" s="209"/>
      <c r="H152" s="209"/>
    </row>
    <row r="153" spans="1:13" ht="16.5" customHeight="1" thickBot="1" x14ac:dyDescent="0.3">
      <c r="A153" s="21" t="s">
        <v>66</v>
      </c>
      <c r="D153" s="18" t="str">
        <f>IF(ISERROR(+IF('Plan financier à imprimer'!BI20&gt;0,"Rentable","Non rentable")),"",+IF('Plan financier à imprimer'!BI20&gt;0,"Rentable","Non rentable"))</f>
        <v>Non rentable</v>
      </c>
      <c r="E153" s="194" t="str">
        <f>IF(D153="Non rentable","  Veuillez améliorer vos chiffres !","")</f>
        <v xml:space="preserve">  Veuillez améliorer vos chiffres !</v>
      </c>
      <c r="G153" s="209"/>
      <c r="H153" s="209"/>
    </row>
    <row r="154" spans="1:13" ht="15" customHeight="1" x14ac:dyDescent="0.25">
      <c r="E154" s="136"/>
      <c r="G154" s="209"/>
      <c r="H154" s="209"/>
    </row>
    <row r="155" spans="1:13" ht="18.75" customHeight="1" x14ac:dyDescent="0.3">
      <c r="A155" s="17" t="s">
        <v>89</v>
      </c>
      <c r="E155" s="136"/>
      <c r="G155" s="209"/>
      <c r="H155" s="209"/>
    </row>
    <row r="156" spans="1:13" ht="15.75" customHeight="1" thickBot="1" x14ac:dyDescent="0.3">
      <c r="D156" s="186" t="s">
        <v>257</v>
      </c>
      <c r="E156" s="136"/>
      <c r="G156" s="209"/>
      <c r="H156" s="209"/>
    </row>
    <row r="157" spans="1:13" ht="16.5" customHeight="1" thickBot="1" x14ac:dyDescent="0.3">
      <c r="A157" s="21" t="s">
        <v>67</v>
      </c>
      <c r="D157" s="18" t="str">
        <f>IF(ISERROR(IF('Plan financier à imprimer'!CR41&lt;0,"Trop faible","Adéquate")),"",+IF('Plan financier à imprimer'!CR41&lt;0,"Trop faible","Adéquate"))</f>
        <v>Adéquate</v>
      </c>
      <c r="E157" s="194" t="str">
        <f>IF(D157="Trop faible","  Prévoyez plus de trésorerie de départ !","")</f>
        <v/>
      </c>
      <c r="G157" s="209"/>
      <c r="H157" s="209"/>
    </row>
    <row r="158" spans="1:13" ht="15" customHeight="1" x14ac:dyDescent="0.25">
      <c r="E158" s="136"/>
      <c r="G158" s="209"/>
      <c r="H158" s="209"/>
    </row>
    <row r="159" spans="1:13" ht="36" customHeight="1" x14ac:dyDescent="0.4">
      <c r="A159" s="210" t="s">
        <v>275</v>
      </c>
      <c r="G159" s="209"/>
      <c r="H159" s="209"/>
    </row>
    <row r="160" spans="1:13" ht="15.75" customHeight="1" x14ac:dyDescent="0.25">
      <c r="G160" s="209"/>
      <c r="H160" s="209"/>
    </row>
    <row r="161" spans="1:1" ht="15.75" x14ac:dyDescent="0.25">
      <c r="A161" s="202"/>
    </row>
    <row r="162" spans="1:1" x14ac:dyDescent="0.25"/>
    <row r="163" spans="1:1" x14ac:dyDescent="0.25"/>
  </sheetData>
  <sheetProtection algorithmName="SHA-512" hashValue="2k+HnLfs8Rpa9AE+g+CAaOnE2mDFivj2LNU434oho8bDRKPvol0ne2As1k7EdHc1OfIo25KQOZi5jP0L202n3w==" saltValue="QyeghQALVl53AnkEFB5C6w==" spinCount="100000" sheet="1" objects="1" scenarios="1"/>
  <mergeCells count="9">
    <mergeCell ref="B6:C6"/>
    <mergeCell ref="B7:C7"/>
    <mergeCell ref="B9:C9"/>
    <mergeCell ref="B10:C10"/>
    <mergeCell ref="A123:D123"/>
    <mergeCell ref="B13:D13"/>
    <mergeCell ref="B8:C8"/>
    <mergeCell ref="B11:C11"/>
    <mergeCell ref="B12:C12"/>
  </mergeCells>
  <conditionalFormatting sqref="D153">
    <cfRule type="cellIs" dxfId="3" priority="3" operator="equal">
      <formula>"Non rentable"</formula>
    </cfRule>
    <cfRule type="containsText" dxfId="2" priority="4" operator="containsText" text="Rentable">
      <formula>NOT(ISERROR(SEARCH("Rentable",D153)))</formula>
    </cfRule>
  </conditionalFormatting>
  <conditionalFormatting sqref="D15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8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R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4" max="4" width="14.42578125" customWidth="1"/>
    <col min="5" max="5" width="13.570312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2" width="11.42578125" customWidth="1"/>
    <col min="23" max="23" width="7" customWidth="1"/>
    <col min="24" max="28" width="12.85546875" customWidth="1"/>
    <col min="29" max="29" width="3" customWidth="1"/>
    <col min="30" max="30" width="3.5703125" customWidth="1"/>
    <col min="31" max="33" width="11.42578125" customWidth="1"/>
    <col min="34" max="34" width="8.85546875" customWidth="1"/>
    <col min="35" max="39" width="12.85546875" customWidth="1"/>
    <col min="40" max="40" width="3" customWidth="1"/>
    <col min="41" max="41" width="2.140625" customWidth="1"/>
    <col min="42" max="42" width="11.42578125" customWidth="1"/>
    <col min="43" max="43" width="10.85546875" customWidth="1"/>
    <col min="44" max="44" width="3" customWidth="1"/>
    <col min="45" max="45" width="12.5703125" customWidth="1"/>
    <col min="46" max="46" width="4.42578125" customWidth="1"/>
    <col min="47" max="47" width="12.5703125" customWidth="1"/>
    <col min="48" max="48" width="4.42578125" customWidth="1"/>
    <col min="49" max="49" width="12.5703125" customWidth="1"/>
    <col min="50" max="50" width="4.42578125" customWidth="1"/>
    <col min="51" max="51" width="12.5703125" customWidth="1"/>
    <col min="52" max="52" width="4.42578125" customWidth="1"/>
    <col min="53" max="53" width="12.5703125" customWidth="1"/>
    <col min="54" max="54" width="4.42578125" customWidth="1"/>
    <col min="55" max="55" width="2" customWidth="1"/>
    <col min="56" max="56" width="3.5703125" customWidth="1"/>
    <col min="57" max="58" width="11.42578125" customWidth="1"/>
    <col min="59" max="59" width="9.7109375" customWidth="1"/>
    <col min="60" max="60" width="10.140625" customWidth="1"/>
    <col min="61" max="65" width="12.85546875" customWidth="1"/>
    <col min="66" max="66" width="3" customWidth="1"/>
    <col min="67" max="67" width="3.5703125" customWidth="1"/>
    <col min="68" max="70" width="11.42578125" customWidth="1"/>
    <col min="71" max="71" width="7.5703125" customWidth="1"/>
    <col min="72" max="76" width="12.85546875" customWidth="1"/>
    <col min="77" max="77" width="3" customWidth="1"/>
    <col min="78" max="78" width="3.5703125" customWidth="1"/>
    <col min="79" max="81" width="11.42578125" customWidth="1"/>
    <col min="82" max="86" width="12.5703125" style="152" customWidth="1"/>
    <col min="87" max="87" width="3" customWidth="1"/>
    <col min="88" max="88" width="3.85546875" customWidth="1"/>
    <col min="89" max="96" width="12.5703125" customWidth="1"/>
    <col min="97" max="97" width="2.5703125" customWidth="1"/>
  </cols>
  <sheetData>
    <row r="1" spans="2:96" ht="36" customHeight="1" thickBot="1" x14ac:dyDescent="0.3"/>
    <row r="2" spans="2:96" ht="15" customHeight="1" thickTop="1" x14ac:dyDescent="0.25">
      <c r="B2" s="28"/>
      <c r="C2" s="29"/>
      <c r="D2" s="29"/>
      <c r="E2" s="29"/>
      <c r="F2" s="29"/>
      <c r="G2" s="29"/>
      <c r="H2" s="30"/>
      <c r="K2" s="379" t="s">
        <v>137</v>
      </c>
      <c r="L2" s="380"/>
      <c r="M2" s="380"/>
      <c r="N2" s="380"/>
      <c r="O2" s="380"/>
      <c r="P2" s="380"/>
      <c r="Q2" s="381"/>
      <c r="T2" s="379" t="s">
        <v>148</v>
      </c>
      <c r="U2" s="380"/>
      <c r="V2" s="380"/>
      <c r="W2" s="380"/>
      <c r="X2" s="380"/>
      <c r="Y2" s="380"/>
      <c r="Z2" s="380"/>
      <c r="AA2" s="380"/>
      <c r="AB2" s="381"/>
      <c r="AE2" s="379" t="s">
        <v>297</v>
      </c>
      <c r="AF2" s="380"/>
      <c r="AG2" s="380"/>
      <c r="AH2" s="380"/>
      <c r="AI2" s="380"/>
      <c r="AJ2" s="380"/>
      <c r="AK2" s="380"/>
      <c r="AL2" s="380"/>
      <c r="AM2" s="381"/>
      <c r="AP2" s="379" t="s">
        <v>159</v>
      </c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1"/>
      <c r="BE2" s="379" t="s">
        <v>180</v>
      </c>
      <c r="BF2" s="380"/>
      <c r="BG2" s="380"/>
      <c r="BH2" s="380"/>
      <c r="BI2" s="380"/>
      <c r="BJ2" s="380"/>
      <c r="BK2" s="380"/>
      <c r="BL2" s="380"/>
      <c r="BM2" s="381"/>
      <c r="BP2" s="379" t="s">
        <v>298</v>
      </c>
      <c r="BQ2" s="380"/>
      <c r="BR2" s="380"/>
      <c r="BS2" s="380"/>
      <c r="BT2" s="380"/>
      <c r="BU2" s="380"/>
      <c r="BV2" s="380"/>
      <c r="BW2" s="380"/>
      <c r="BX2" s="381"/>
      <c r="CA2" s="379" t="s">
        <v>212</v>
      </c>
      <c r="CB2" s="380"/>
      <c r="CC2" s="380"/>
      <c r="CD2" s="380"/>
      <c r="CE2" s="380"/>
      <c r="CF2" s="380"/>
      <c r="CG2" s="380"/>
      <c r="CH2" s="381"/>
      <c r="CK2" s="379" t="s">
        <v>220</v>
      </c>
      <c r="CL2" s="380"/>
      <c r="CM2" s="380"/>
      <c r="CN2" s="380"/>
      <c r="CO2" s="380"/>
      <c r="CP2" s="380"/>
      <c r="CQ2" s="380"/>
      <c r="CR2" s="381"/>
    </row>
    <row r="3" spans="2:96" ht="31.5" customHeight="1" x14ac:dyDescent="0.25">
      <c r="B3" s="31"/>
      <c r="C3" s="23"/>
      <c r="D3" s="23"/>
      <c r="E3" s="369" t="s">
        <v>136</v>
      </c>
      <c r="F3" s="200"/>
      <c r="G3" s="200"/>
      <c r="H3" s="32"/>
      <c r="K3" s="382"/>
      <c r="L3" s="383"/>
      <c r="M3" s="383"/>
      <c r="N3" s="383"/>
      <c r="O3" s="383"/>
      <c r="P3" s="383"/>
      <c r="Q3" s="384"/>
      <c r="T3" s="382"/>
      <c r="U3" s="383"/>
      <c r="V3" s="383"/>
      <c r="W3" s="383"/>
      <c r="X3" s="383"/>
      <c r="Y3" s="383"/>
      <c r="Z3" s="383"/>
      <c r="AA3" s="383"/>
      <c r="AB3" s="384"/>
      <c r="AE3" s="382"/>
      <c r="AF3" s="383"/>
      <c r="AG3" s="383"/>
      <c r="AH3" s="383"/>
      <c r="AI3" s="383"/>
      <c r="AJ3" s="383"/>
      <c r="AK3" s="383"/>
      <c r="AL3" s="383"/>
      <c r="AM3" s="384"/>
      <c r="AP3" s="382"/>
      <c r="AQ3" s="383"/>
      <c r="AR3" s="383"/>
      <c r="AS3" s="383"/>
      <c r="AT3" s="383"/>
      <c r="AU3" s="383"/>
      <c r="AV3" s="383"/>
      <c r="AW3" s="383"/>
      <c r="AX3" s="383"/>
      <c r="AY3" s="383"/>
      <c r="AZ3" s="383"/>
      <c r="BA3" s="383"/>
      <c r="BB3" s="384"/>
      <c r="BE3" s="382"/>
      <c r="BF3" s="383"/>
      <c r="BG3" s="383"/>
      <c r="BH3" s="383"/>
      <c r="BI3" s="383"/>
      <c r="BJ3" s="383"/>
      <c r="BK3" s="383"/>
      <c r="BL3" s="383"/>
      <c r="BM3" s="384"/>
      <c r="BP3" s="382"/>
      <c r="BQ3" s="383"/>
      <c r="BR3" s="383"/>
      <c r="BS3" s="383"/>
      <c r="BT3" s="383"/>
      <c r="BU3" s="383"/>
      <c r="BV3" s="383"/>
      <c r="BW3" s="383"/>
      <c r="BX3" s="384"/>
      <c r="CA3" s="382"/>
      <c r="CB3" s="383"/>
      <c r="CC3" s="383"/>
      <c r="CD3" s="383"/>
      <c r="CE3" s="383"/>
      <c r="CF3" s="383"/>
      <c r="CG3" s="383"/>
      <c r="CH3" s="384"/>
      <c r="CK3" s="382"/>
      <c r="CL3" s="383"/>
      <c r="CM3" s="383"/>
      <c r="CN3" s="383"/>
      <c r="CO3" s="383"/>
      <c r="CP3" s="383"/>
      <c r="CQ3" s="383"/>
      <c r="CR3" s="384"/>
    </row>
    <row r="4" spans="2:96" ht="15" customHeight="1" thickBot="1" x14ac:dyDescent="0.3">
      <c r="B4" s="31"/>
      <c r="C4" s="23"/>
      <c r="D4" s="23"/>
      <c r="E4" s="370" t="s">
        <v>69</v>
      </c>
      <c r="F4" s="200"/>
      <c r="G4" s="200"/>
      <c r="H4" s="32"/>
      <c r="K4" s="385"/>
      <c r="L4" s="386"/>
      <c r="M4" s="386"/>
      <c r="N4" s="386"/>
      <c r="O4" s="386"/>
      <c r="P4" s="386"/>
      <c r="Q4" s="387"/>
      <c r="T4" s="385"/>
      <c r="U4" s="386"/>
      <c r="V4" s="386"/>
      <c r="W4" s="386"/>
      <c r="X4" s="386"/>
      <c r="Y4" s="386"/>
      <c r="Z4" s="386"/>
      <c r="AA4" s="386"/>
      <c r="AB4" s="387"/>
      <c r="AE4" s="385"/>
      <c r="AF4" s="386"/>
      <c r="AG4" s="386"/>
      <c r="AH4" s="386"/>
      <c r="AI4" s="386"/>
      <c r="AJ4" s="386"/>
      <c r="AK4" s="386"/>
      <c r="AL4" s="386"/>
      <c r="AM4" s="387"/>
      <c r="AP4" s="385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7"/>
      <c r="BE4" s="385"/>
      <c r="BF4" s="386"/>
      <c r="BG4" s="386"/>
      <c r="BH4" s="386"/>
      <c r="BI4" s="386"/>
      <c r="BJ4" s="386"/>
      <c r="BK4" s="386"/>
      <c r="BL4" s="386"/>
      <c r="BM4" s="387"/>
      <c r="BP4" s="385"/>
      <c r="BQ4" s="386"/>
      <c r="BR4" s="386"/>
      <c r="BS4" s="386"/>
      <c r="BT4" s="386"/>
      <c r="BU4" s="386"/>
      <c r="BV4" s="386"/>
      <c r="BW4" s="386"/>
      <c r="BX4" s="387"/>
      <c r="CA4" s="385"/>
      <c r="CB4" s="386"/>
      <c r="CC4" s="386"/>
      <c r="CD4" s="386"/>
      <c r="CE4" s="386"/>
      <c r="CF4" s="386"/>
      <c r="CG4" s="386"/>
      <c r="CH4" s="387"/>
      <c r="CK4" s="385"/>
      <c r="CL4" s="386"/>
      <c r="CM4" s="386"/>
      <c r="CN4" s="386"/>
      <c r="CO4" s="386"/>
      <c r="CP4" s="386"/>
      <c r="CQ4" s="386"/>
      <c r="CR4" s="387"/>
    </row>
    <row r="5" spans="2:96" ht="30" customHeight="1" x14ac:dyDescent="0.25">
      <c r="B5" s="31"/>
      <c r="C5" s="23"/>
      <c r="D5" s="23"/>
      <c r="E5" s="371" t="s">
        <v>70</v>
      </c>
      <c r="F5" s="200"/>
      <c r="G5" s="200"/>
      <c r="H5" s="32"/>
    </row>
    <row r="6" spans="2:96" ht="15" customHeight="1" x14ac:dyDescent="0.25">
      <c r="B6" s="31"/>
      <c r="C6" s="23"/>
      <c r="D6" s="23"/>
      <c r="E6" s="426" t="s">
        <v>71</v>
      </c>
      <c r="F6" s="426"/>
      <c r="G6" s="426"/>
      <c r="H6" s="32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E6" s="1" t="s">
        <v>74</v>
      </c>
      <c r="AG6" s="4" t="str">
        <f>IF(ISBLANK('Données à saisir'!$B7),"",('Données à saisir'!$B7))</f>
        <v/>
      </c>
      <c r="AP6" s="1" t="s">
        <v>74</v>
      </c>
      <c r="AR6" s="4" t="str">
        <f>IF(ISBLANK('Données à saisir'!$B7),"",('Données à saisir'!$B7))</f>
        <v/>
      </c>
      <c r="BE6" s="1" t="s">
        <v>74</v>
      </c>
      <c r="BG6" s="4" t="str">
        <f>IF(ISBLANK('Données à saisir'!$B7),"",('Données à saisir'!$B7))</f>
        <v/>
      </c>
      <c r="BP6" s="1" t="s">
        <v>74</v>
      </c>
      <c r="BR6" s="4" t="str">
        <f>IF(ISBLANK('Données à saisir'!$B7),"",('Données à saisir'!$B7))</f>
        <v/>
      </c>
      <c r="CA6" s="1" t="s">
        <v>74</v>
      </c>
      <c r="CC6" s="4" t="str">
        <f>IF(ISBLANK('Données à saisir'!$B7),"",('Données à saisir'!$B7))</f>
        <v/>
      </c>
      <c r="CH6" s="151"/>
      <c r="CK6" s="1" t="s">
        <v>74</v>
      </c>
      <c r="CM6" s="4" t="str">
        <f>IF(ISBLANK('Données à saisir'!$B7),"",('Données à saisir'!$B7))</f>
        <v/>
      </c>
      <c r="CR6" s="151"/>
    </row>
    <row r="7" spans="2:96" ht="15" customHeight="1" x14ac:dyDescent="0.25">
      <c r="B7" s="31"/>
      <c r="C7" s="23"/>
      <c r="D7" s="23"/>
      <c r="E7" s="426"/>
      <c r="F7" s="426"/>
      <c r="G7" s="426"/>
      <c r="H7" s="32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E7" s="1" t="s">
        <v>75</v>
      </c>
      <c r="AG7" s="4" t="str">
        <f>IF(ISBLANK('Données à saisir'!$B6),"",('Données à saisir'!$B6))</f>
        <v/>
      </c>
      <c r="AP7" s="1" t="s">
        <v>75</v>
      </c>
      <c r="AR7" s="4" t="str">
        <f>IF(ISBLANK('Données à saisir'!$B6),"",('Données à saisir'!$B6))</f>
        <v/>
      </c>
      <c r="BE7" s="1" t="s">
        <v>75</v>
      </c>
      <c r="BG7" s="4" t="str">
        <f>IF(ISBLANK('Données à saisir'!$B6),"",('Données à saisir'!$B6))</f>
        <v/>
      </c>
      <c r="BP7" s="1" t="s">
        <v>75</v>
      </c>
      <c r="BR7" s="4" t="str">
        <f>IF(ISBLANK('Données à saisir'!$B6),"",('Données à saisir'!$B6))</f>
        <v/>
      </c>
      <c r="CA7" s="1" t="s">
        <v>75</v>
      </c>
      <c r="CC7" s="4" t="str">
        <f>IF(ISBLANK('Données à saisir'!$B6),"",('Données à saisir'!$B6))</f>
        <v/>
      </c>
      <c r="CD7"/>
      <c r="CK7" s="1" t="s">
        <v>75</v>
      </c>
      <c r="CM7" s="4" t="str">
        <f>IF(ISBLANK('Données à saisir'!$B6),"",('Données à saisir'!$B6))</f>
        <v/>
      </c>
    </row>
    <row r="8" spans="2:96" ht="54" customHeight="1" thickBot="1" x14ac:dyDescent="0.3">
      <c r="B8" s="33"/>
      <c r="C8" s="34"/>
      <c r="D8" s="34"/>
      <c r="E8" s="92"/>
      <c r="F8" s="34"/>
      <c r="G8" s="34"/>
      <c r="H8" s="189" t="s">
        <v>264</v>
      </c>
      <c r="T8" s="1"/>
      <c r="AI8" s="407" t="s">
        <v>42</v>
      </c>
      <c r="AJ8" s="388" t="s">
        <v>43</v>
      </c>
      <c r="AK8" s="409" t="s">
        <v>44</v>
      </c>
      <c r="AL8" s="388" t="s">
        <v>100</v>
      </c>
      <c r="AM8" s="390" t="s">
        <v>101</v>
      </c>
    </row>
    <row r="9" spans="2:96" ht="15" customHeight="1" thickTop="1" x14ac:dyDescent="0.25">
      <c r="K9" s="416" t="s">
        <v>138</v>
      </c>
      <c r="L9" s="417"/>
      <c r="M9" s="417"/>
      <c r="N9" s="417"/>
      <c r="O9" s="417"/>
      <c r="P9" s="417"/>
      <c r="Q9" s="414" t="s">
        <v>80</v>
      </c>
      <c r="U9" s="1" t="s">
        <v>149</v>
      </c>
      <c r="X9" t="str">
        <f>C33</f>
        <v>SASU (IS)</v>
      </c>
      <c r="AE9" s="59"/>
      <c r="AI9" s="408"/>
      <c r="AJ9" s="389"/>
      <c r="AK9" s="410"/>
      <c r="AL9" s="389"/>
      <c r="AM9" s="391"/>
      <c r="BI9" s="402" t="s">
        <v>42</v>
      </c>
      <c r="BJ9" s="388" t="s">
        <v>43</v>
      </c>
      <c r="BK9" s="395" t="s">
        <v>44</v>
      </c>
      <c r="BL9" s="388" t="s">
        <v>100</v>
      </c>
      <c r="BM9" s="390" t="s">
        <v>101</v>
      </c>
    </row>
    <row r="10" spans="2:96" ht="15" customHeight="1" x14ac:dyDescent="0.25">
      <c r="K10" s="419"/>
      <c r="L10" s="420"/>
      <c r="M10" s="420"/>
      <c r="N10" s="420"/>
      <c r="O10" s="420"/>
      <c r="P10" s="420"/>
      <c r="Q10" s="415"/>
      <c r="U10" s="1" t="s">
        <v>322</v>
      </c>
      <c r="X10" t="str">
        <f>IF(ISBLANK('Données à saisir'!C138),"",'Données à saisir'!C138)</f>
        <v>Oui</v>
      </c>
      <c r="AE10" s="60" t="s">
        <v>127</v>
      </c>
      <c r="AF10" s="61"/>
      <c r="AG10" s="61"/>
      <c r="AH10" s="61"/>
      <c r="AI10" s="241">
        <f>SUM(AI11:AI12)</f>
        <v>0</v>
      </c>
      <c r="AJ10" s="241">
        <f t="shared" ref="AJ10:AK10" si="0">SUM(AJ11:AJ12)</f>
        <v>0</v>
      </c>
      <c r="AK10" s="267">
        <f t="shared" si="0"/>
        <v>0</v>
      </c>
      <c r="AL10" s="241">
        <f t="shared" ref="AL10:AM10" si="1">SUM(AL11:AL12)</f>
        <v>0</v>
      </c>
      <c r="AM10" s="270">
        <f t="shared" si="1"/>
        <v>0</v>
      </c>
      <c r="BE10" s="59"/>
      <c r="BI10" s="403"/>
      <c r="BJ10" s="389"/>
      <c r="BK10" s="396"/>
      <c r="BL10" s="389"/>
      <c r="BM10" s="391"/>
    </row>
    <row r="11" spans="2:96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299</v>
      </c>
      <c r="X11" t="str">
        <f>IF(X9="sas (is)","Assimilé-salarié",IF(X9="sasu (is)","Assimilé-salarié","Travailleur non salarié"))</f>
        <v>Assimilé-salarié</v>
      </c>
      <c r="AE11" s="53" t="s">
        <v>125</v>
      </c>
      <c r="AF11" s="52"/>
      <c r="AG11" s="52"/>
      <c r="AH11" s="52"/>
      <c r="AI11" s="245">
        <f>'Données à saisir'!D115</f>
        <v>0</v>
      </c>
      <c r="AJ11" s="245">
        <f>AI11+AI11*'Données à saisir'!D117</f>
        <v>0</v>
      </c>
      <c r="AK11" s="350">
        <f>AJ11+AJ11*'Données à saisir'!D118</f>
        <v>0</v>
      </c>
      <c r="AL11" s="245">
        <f>AK11+AK11*'Données à saisir'!D119</f>
        <v>0</v>
      </c>
      <c r="AM11" s="315">
        <f>AL11+AL11*'Données à saisir'!D120</f>
        <v>0</v>
      </c>
      <c r="AS11" s="407" t="s">
        <v>42</v>
      </c>
      <c r="AT11" s="424" t="s">
        <v>170</v>
      </c>
      <c r="AU11" s="388" t="s">
        <v>43</v>
      </c>
      <c r="AV11" s="424" t="s">
        <v>170</v>
      </c>
      <c r="AW11" s="388" t="s">
        <v>44</v>
      </c>
      <c r="AX11" s="393" t="s">
        <v>170</v>
      </c>
      <c r="AY11" s="388" t="s">
        <v>100</v>
      </c>
      <c r="AZ11" s="393" t="s">
        <v>170</v>
      </c>
      <c r="BA11" s="388" t="s">
        <v>101</v>
      </c>
      <c r="BB11" s="397" t="s">
        <v>170</v>
      </c>
      <c r="BE11" s="60" t="s">
        <v>197</v>
      </c>
      <c r="BF11" s="61"/>
      <c r="BG11" s="61"/>
      <c r="BH11" s="61"/>
      <c r="BI11" s="241">
        <f>AI10</f>
        <v>0</v>
      </c>
      <c r="BJ11" s="241">
        <f>AJ10</f>
        <v>0</v>
      </c>
      <c r="BK11" s="267">
        <f>AK10</f>
        <v>0</v>
      </c>
      <c r="BL11" s="241">
        <f>AL10</f>
        <v>0</v>
      </c>
      <c r="BM11" s="270">
        <f>AM10</f>
        <v>0</v>
      </c>
      <c r="CA11" s="164" t="s">
        <v>244</v>
      </c>
    </row>
    <row r="12" spans="2:96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79</v>
      </c>
      <c r="L12" s="23"/>
      <c r="M12" s="23"/>
      <c r="N12" s="23"/>
      <c r="O12" s="23"/>
      <c r="P12" s="23"/>
      <c r="Q12" s="312">
        <f>SUM(Q13:Q22)</f>
        <v>0</v>
      </c>
      <c r="AE12" s="53" t="s">
        <v>126</v>
      </c>
      <c r="AF12" s="52"/>
      <c r="AG12" s="52"/>
      <c r="AH12" s="52"/>
      <c r="AI12" s="245">
        <f>'Données à saisir'!I115</f>
        <v>0</v>
      </c>
      <c r="AJ12" s="245">
        <f>AI12+AI12*'Données à saisir'!I117</f>
        <v>0</v>
      </c>
      <c r="AK12" s="350">
        <f>AJ12+AJ12*'Données à saisir'!I118</f>
        <v>0</v>
      </c>
      <c r="AL12" s="245">
        <f>AK12+AK12*'Données à saisir'!I119</f>
        <v>0</v>
      </c>
      <c r="AM12" s="315">
        <f>AL12+AL12*'Données à saisir'!I120</f>
        <v>0</v>
      </c>
      <c r="AP12" s="59"/>
      <c r="AS12" s="423"/>
      <c r="AT12" s="425"/>
      <c r="AU12" s="392"/>
      <c r="AV12" s="425"/>
      <c r="AW12" s="392"/>
      <c r="AX12" s="394"/>
      <c r="AY12" s="392"/>
      <c r="AZ12" s="394"/>
      <c r="BA12" s="392"/>
      <c r="BB12" s="398"/>
      <c r="BE12" s="112" t="s">
        <v>85</v>
      </c>
      <c r="BF12" s="52"/>
      <c r="BG12" s="52"/>
      <c r="BH12" s="52"/>
      <c r="BI12" s="259">
        <f>AS15</f>
        <v>0</v>
      </c>
      <c r="BJ12" s="259">
        <f>AU15</f>
        <v>0</v>
      </c>
      <c r="BK12" s="264">
        <f>AW15</f>
        <v>0</v>
      </c>
      <c r="BL12" s="259">
        <f>AY15</f>
        <v>0</v>
      </c>
      <c r="BM12" s="271">
        <f>BA15</f>
        <v>0</v>
      </c>
      <c r="BT12" s="402" t="s">
        <v>42</v>
      </c>
      <c r="BU12" s="388" t="s">
        <v>43</v>
      </c>
      <c r="BV12" s="395" t="s">
        <v>44</v>
      </c>
      <c r="BW12" s="388" t="s">
        <v>100</v>
      </c>
      <c r="BX12" s="390" t="s">
        <v>101</v>
      </c>
    </row>
    <row r="13" spans="2:96" ht="15" customHeight="1" x14ac:dyDescent="0.25">
      <c r="B13" s="31"/>
      <c r="C13" s="23"/>
      <c r="D13" s="23"/>
      <c r="E13" s="23"/>
      <c r="F13" s="23"/>
      <c r="G13" s="23"/>
      <c r="H13" s="32"/>
      <c r="K13" s="47" t="str">
        <f>'Données à saisir'!A17</f>
        <v xml:space="preserve">Frais d’établissement </v>
      </c>
      <c r="L13" s="23"/>
      <c r="M13" s="23"/>
      <c r="N13" s="23"/>
      <c r="O13" s="23"/>
      <c r="P13" s="23"/>
      <c r="Q13" s="313" t="str">
        <f>IF(ISBLANK('Données à saisir'!B17),"",'Données à saisir'!B17)</f>
        <v/>
      </c>
      <c r="X13" s="82" t="s">
        <v>42</v>
      </c>
      <c r="Y13" s="84" t="s">
        <v>43</v>
      </c>
      <c r="Z13" s="113" t="s">
        <v>44</v>
      </c>
      <c r="AA13" s="215" t="s">
        <v>100</v>
      </c>
      <c r="AB13" s="218" t="s">
        <v>101</v>
      </c>
      <c r="AE13" s="42" t="s">
        <v>128</v>
      </c>
      <c r="AF13" s="52"/>
      <c r="AG13" s="52"/>
      <c r="AH13" s="52"/>
      <c r="AI13" s="250">
        <f>AI14</f>
        <v>0</v>
      </c>
      <c r="AJ13" s="250">
        <f>AJ14</f>
        <v>0</v>
      </c>
      <c r="AK13" s="251">
        <f>AK14</f>
        <v>0</v>
      </c>
      <c r="AL13" s="250">
        <f>AL14</f>
        <v>0</v>
      </c>
      <c r="AM13" s="252">
        <f>AM14</f>
        <v>0</v>
      </c>
      <c r="AP13" s="342" t="s">
        <v>160</v>
      </c>
      <c r="AQ13" s="109"/>
      <c r="AR13" s="109"/>
      <c r="AS13" s="332">
        <f>AI10</f>
        <v>0</v>
      </c>
      <c r="AT13" s="316">
        <v>1</v>
      </c>
      <c r="AU13" s="332">
        <f>AJ10</f>
        <v>0</v>
      </c>
      <c r="AV13" s="321">
        <v>1</v>
      </c>
      <c r="AW13" s="332">
        <f>AK10</f>
        <v>0</v>
      </c>
      <c r="AX13" s="321">
        <v>1</v>
      </c>
      <c r="AY13" s="332">
        <f>+AL10</f>
        <v>0</v>
      </c>
      <c r="AZ13" s="321">
        <v>1</v>
      </c>
      <c r="BA13" s="332">
        <f>+AM10</f>
        <v>0</v>
      </c>
      <c r="BB13" s="327">
        <v>1</v>
      </c>
      <c r="BE13" s="112" t="s">
        <v>181</v>
      </c>
      <c r="BF13" s="52"/>
      <c r="BG13" s="52"/>
      <c r="BH13" s="52"/>
      <c r="BI13" s="259">
        <f>BI12</f>
        <v>0</v>
      </c>
      <c r="BJ13" s="259">
        <f t="shared" ref="BJ13:BK13" si="2">BJ12</f>
        <v>0</v>
      </c>
      <c r="BK13" s="264">
        <f t="shared" si="2"/>
        <v>0</v>
      </c>
      <c r="BL13" s="259">
        <f t="shared" ref="BL13:BM13" si="3">BL12</f>
        <v>0</v>
      </c>
      <c r="BM13" s="271">
        <f t="shared" si="3"/>
        <v>0</v>
      </c>
      <c r="BP13" s="59"/>
      <c r="BT13" s="403"/>
      <c r="BU13" s="389"/>
      <c r="BV13" s="396"/>
      <c r="BW13" s="389"/>
      <c r="BX13" s="391"/>
      <c r="CD13" s="402" t="s">
        <v>213</v>
      </c>
      <c r="CE13" s="388" t="s">
        <v>214</v>
      </c>
      <c r="CF13" s="388" t="s">
        <v>215</v>
      </c>
      <c r="CG13" s="388" t="s">
        <v>219</v>
      </c>
      <c r="CH13" s="405" t="s">
        <v>221</v>
      </c>
      <c r="CK13" s="402" t="s">
        <v>222</v>
      </c>
      <c r="CL13" s="388" t="s">
        <v>223</v>
      </c>
      <c r="CM13" s="388" t="s">
        <v>224</v>
      </c>
      <c r="CN13" s="388" t="s">
        <v>225</v>
      </c>
      <c r="CO13" s="388" t="s">
        <v>226</v>
      </c>
      <c r="CP13" s="388" t="s">
        <v>227</v>
      </c>
      <c r="CQ13" s="395" t="s">
        <v>228</v>
      </c>
      <c r="CR13" s="399" t="s">
        <v>49</v>
      </c>
    </row>
    <row r="14" spans="2:96" ht="15" customHeight="1" x14ac:dyDescent="0.25">
      <c r="B14" s="411" t="s">
        <v>288</v>
      </c>
      <c r="C14" s="412"/>
      <c r="D14" s="412"/>
      <c r="E14" s="412"/>
      <c r="F14" s="412"/>
      <c r="G14" s="412"/>
      <c r="H14" s="413"/>
      <c r="K14" s="47" t="str">
        <f>'Données à saisir'!A18</f>
        <v>Frais d’ouverture de compteurs</v>
      </c>
      <c r="L14" s="23"/>
      <c r="M14" s="23"/>
      <c r="N14" s="23"/>
      <c r="O14" s="23"/>
      <c r="P14" s="23"/>
      <c r="Q14" s="313" t="str">
        <f>IF(ISBLANK('Données à saisir'!B18),"",'Données à saisir'!B18)</f>
        <v/>
      </c>
      <c r="T14" s="59"/>
      <c r="X14" s="83"/>
      <c r="Y14" s="85"/>
      <c r="Z14" s="222"/>
      <c r="AA14" s="216"/>
      <c r="AB14" s="220"/>
      <c r="AE14" s="53" t="s">
        <v>85</v>
      </c>
      <c r="AF14" s="52"/>
      <c r="AG14" s="52"/>
      <c r="AH14" s="52"/>
      <c r="AI14" s="245">
        <f>'Données à saisir'!$D$125*'Plan financier à imprimer'!AI11</f>
        <v>0</v>
      </c>
      <c r="AJ14" s="245">
        <f>'Données à saisir'!$D$125*'Plan financier à imprimer'!AJ11</f>
        <v>0</v>
      </c>
      <c r="AK14" s="350">
        <f>'Données à saisir'!$D$125*'Plan financier à imprimer'!AK11</f>
        <v>0</v>
      </c>
      <c r="AL14" s="245">
        <f>'Données à saisir'!$D$125*'Plan financier à imprimer'!AL11</f>
        <v>0</v>
      </c>
      <c r="AM14" s="315">
        <f>'Données à saisir'!$D$125*'Plan financier à imprimer'!AM11</f>
        <v>0</v>
      </c>
      <c r="AP14" s="343" t="s">
        <v>161</v>
      </c>
      <c r="AQ14" s="52"/>
      <c r="AR14" s="52"/>
      <c r="AS14" s="333">
        <f>AI10</f>
        <v>0</v>
      </c>
      <c r="AT14" s="317">
        <v>1</v>
      </c>
      <c r="AU14" s="333">
        <f>AJ10</f>
        <v>0</v>
      </c>
      <c r="AV14" s="322">
        <v>1</v>
      </c>
      <c r="AW14" s="333">
        <f>AK10</f>
        <v>0</v>
      </c>
      <c r="AX14" s="322">
        <v>1</v>
      </c>
      <c r="AY14" s="333">
        <f>+AL10</f>
        <v>0</v>
      </c>
      <c r="AZ14" s="322">
        <v>1</v>
      </c>
      <c r="BA14" s="333">
        <f>+AM10</f>
        <v>0</v>
      </c>
      <c r="BB14" s="328">
        <v>1</v>
      </c>
      <c r="BE14" s="112" t="s">
        <v>182</v>
      </c>
      <c r="BF14" s="52"/>
      <c r="BG14" s="52"/>
      <c r="BH14" s="52"/>
      <c r="BI14" s="250">
        <f>BI11-BI13</f>
        <v>0</v>
      </c>
      <c r="BJ14" s="250">
        <f t="shared" ref="BJ14:BK14" si="4">BJ11-BJ13</f>
        <v>0</v>
      </c>
      <c r="BK14" s="251">
        <f t="shared" si="4"/>
        <v>0</v>
      </c>
      <c r="BL14" s="250">
        <f t="shared" ref="BL14:BM14" si="5">BL11-BL13</f>
        <v>0</v>
      </c>
      <c r="BM14" s="252">
        <f t="shared" si="5"/>
        <v>0</v>
      </c>
      <c r="BP14" s="148" t="s">
        <v>204</v>
      </c>
      <c r="BQ14" s="61"/>
      <c r="BR14" s="61"/>
      <c r="BS14" s="61"/>
      <c r="BT14" s="291">
        <f>Q12+Q23</f>
        <v>0</v>
      </c>
      <c r="BU14" s="241"/>
      <c r="BV14" s="242"/>
      <c r="BW14" s="243"/>
      <c r="BX14" s="244"/>
      <c r="CA14" s="59"/>
      <c r="CD14" s="403"/>
      <c r="CE14" s="389"/>
      <c r="CF14" s="389"/>
      <c r="CG14" s="389"/>
      <c r="CH14" s="406"/>
      <c r="CK14" s="403"/>
      <c r="CL14" s="389"/>
      <c r="CM14" s="389"/>
      <c r="CN14" s="389"/>
      <c r="CO14" s="389"/>
      <c r="CP14" s="389"/>
      <c r="CQ14" s="396"/>
      <c r="CR14" s="400"/>
    </row>
    <row r="15" spans="2:96" ht="15" customHeight="1" x14ac:dyDescent="0.25">
      <c r="B15" s="411"/>
      <c r="C15" s="412"/>
      <c r="D15" s="412"/>
      <c r="E15" s="412"/>
      <c r="F15" s="412"/>
      <c r="G15" s="412"/>
      <c r="H15" s="413"/>
      <c r="K15" s="47" t="str">
        <f>'Données à saisir'!A19</f>
        <v>Logiciels, formations</v>
      </c>
      <c r="L15" s="23"/>
      <c r="M15" s="23"/>
      <c r="N15" s="23"/>
      <c r="O15" s="23"/>
      <c r="P15" s="23"/>
      <c r="Q15" s="313" t="str">
        <f>IF(ISBLANK('Données à saisir'!B19),"",'Données à saisir'!B19)</f>
        <v/>
      </c>
      <c r="T15" s="60" t="s">
        <v>153</v>
      </c>
      <c r="U15" s="61"/>
      <c r="V15" s="61"/>
      <c r="W15" s="61"/>
      <c r="X15" s="241">
        <f>'Données à saisir'!B136</f>
        <v>0</v>
      </c>
      <c r="Y15" s="241">
        <f>'Données à saisir'!C136</f>
        <v>0</v>
      </c>
      <c r="Z15" s="242">
        <f>'Données à saisir'!D136</f>
        <v>0</v>
      </c>
      <c r="AA15" s="243">
        <f>'Données à saisir'!E136</f>
        <v>0</v>
      </c>
      <c r="AB15" s="244">
        <f>'Données à saisir'!F136</f>
        <v>0</v>
      </c>
      <c r="AE15" s="70"/>
      <c r="AF15" s="52"/>
      <c r="AG15" s="52"/>
      <c r="AH15" s="52"/>
      <c r="AI15" s="245"/>
      <c r="AJ15" s="245"/>
      <c r="AK15" s="351"/>
      <c r="AL15" s="245"/>
      <c r="AM15" s="315"/>
      <c r="AP15" s="344" t="s">
        <v>85</v>
      </c>
      <c r="AQ15" s="52"/>
      <c r="AR15" s="52"/>
      <c r="AS15" s="333">
        <f>AI14</f>
        <v>0</v>
      </c>
      <c r="AT15" s="318" t="e">
        <f>AS15/$AS$14</f>
        <v>#DIV/0!</v>
      </c>
      <c r="AU15" s="333">
        <f>AJ14</f>
        <v>0</v>
      </c>
      <c r="AV15" s="318" t="e">
        <f>AU15/$AU$14</f>
        <v>#DIV/0!</v>
      </c>
      <c r="AW15" s="333">
        <f>AK14</f>
        <v>0</v>
      </c>
      <c r="AX15" s="324" t="e">
        <f>AW15/$AW$14</f>
        <v>#DIV/0!</v>
      </c>
      <c r="AY15" s="333">
        <f>+AL14</f>
        <v>0</v>
      </c>
      <c r="AZ15" s="324" t="e">
        <f>AY15/$AW$14</f>
        <v>#DIV/0!</v>
      </c>
      <c r="BA15" s="333">
        <f>+AM14</f>
        <v>0</v>
      </c>
      <c r="BB15" s="329" t="e">
        <f>BA15/$AW$14</f>
        <v>#DIV/0!</v>
      </c>
      <c r="BE15" s="66" t="s">
        <v>198</v>
      </c>
      <c r="BF15" s="67"/>
      <c r="BG15" s="67"/>
      <c r="BH15" s="67"/>
      <c r="BI15" s="265">
        <f>IF(ISERROR(BI14/BI11),0,BI14/BI11)</f>
        <v>0</v>
      </c>
      <c r="BJ15" s="265">
        <f t="shared" ref="BJ15:BK15" si="6">IF(ISERROR(BJ14/BJ11),0,BJ14/BJ11)</f>
        <v>0</v>
      </c>
      <c r="BK15" s="268">
        <f t="shared" si="6"/>
        <v>0</v>
      </c>
      <c r="BL15" s="265">
        <f t="shared" ref="BL15:BM15" si="7">IF(ISERROR(BL14/BL11),0,BL14/BL11)</f>
        <v>0</v>
      </c>
      <c r="BM15" s="272">
        <f t="shared" si="7"/>
        <v>0</v>
      </c>
      <c r="BP15" s="112" t="s">
        <v>287</v>
      </c>
      <c r="BQ15" s="52"/>
      <c r="BR15" s="52"/>
      <c r="BS15" s="52"/>
      <c r="BT15" s="259" t="str">
        <f>Q30</f>
        <v/>
      </c>
      <c r="BU15" s="259"/>
      <c r="BV15" s="264"/>
      <c r="BW15" s="259"/>
      <c r="BX15" s="271"/>
      <c r="CA15" s="150" t="s">
        <v>205</v>
      </c>
      <c r="CB15" s="61"/>
      <c r="CC15" s="61"/>
      <c r="CD15" s="291">
        <f>BT19</f>
        <v>0</v>
      </c>
      <c r="CE15" s="291"/>
      <c r="CF15" s="291"/>
      <c r="CG15" s="291"/>
      <c r="CH15" s="296"/>
      <c r="CK15" s="299"/>
      <c r="CL15" s="291"/>
      <c r="CM15" s="291"/>
      <c r="CN15" s="291"/>
      <c r="CO15" s="291"/>
      <c r="CP15" s="291"/>
      <c r="CQ15" s="300"/>
      <c r="CR15" s="301">
        <f t="shared" ref="CR15:CR18" si="8">SUM(CD15:CQ15)</f>
        <v>0</v>
      </c>
    </row>
    <row r="16" spans="2:96" ht="15" customHeight="1" x14ac:dyDescent="0.25">
      <c r="B16" s="411"/>
      <c r="C16" s="412"/>
      <c r="D16" s="412"/>
      <c r="E16" s="412"/>
      <c r="F16" s="412"/>
      <c r="G16" s="412"/>
      <c r="H16" s="413"/>
      <c r="K16" s="47" t="str">
        <f>'Données à saisir'!A20</f>
        <v>Dépôt marque, brevet, modèle</v>
      </c>
      <c r="L16" s="23"/>
      <c r="M16" s="23"/>
      <c r="N16" s="23"/>
      <c r="O16" s="23"/>
      <c r="P16" s="23"/>
      <c r="Q16" s="313" t="str">
        <f>IF(ISBLANK('Données à saisir'!B20),"",'Données à saisir'!B20)</f>
        <v/>
      </c>
      <c r="T16" s="53"/>
      <c r="U16" s="88" t="s">
        <v>150</v>
      </c>
      <c r="V16" s="52"/>
      <c r="W16" s="52"/>
      <c r="X16" s="245"/>
      <c r="Y16" s="246" t="str">
        <f>IF(ISERROR((Y15-X15)/X15),"",(Y15-X15)/X15)</f>
        <v/>
      </c>
      <c r="Z16" s="247" t="str">
        <f>IF(ISERROR((Z15-Y15)/Y15),"",(Z15-Y15)/Y15)</f>
        <v/>
      </c>
      <c r="AA16" s="248" t="str">
        <f>IF(ISERROR((AA15-Z15)/Z15),"",(AA15-Z15)/Z15)</f>
        <v/>
      </c>
      <c r="AB16" s="249" t="str">
        <f>IF(ISERROR((AB15-AA15)/AA15),"",(AB15-AA15)/AA15)</f>
        <v/>
      </c>
      <c r="AE16" s="66" t="s">
        <v>129</v>
      </c>
      <c r="AF16" s="67"/>
      <c r="AG16" s="67"/>
      <c r="AH16" s="67"/>
      <c r="AI16" s="68">
        <f>AI10-AI13</f>
        <v>0</v>
      </c>
      <c r="AJ16" s="68">
        <f>AJ10-AJ13</f>
        <v>0</v>
      </c>
      <c r="AK16" s="116">
        <f>AK10-AK13</f>
        <v>0</v>
      </c>
      <c r="AL16" s="68">
        <f>AL10-AL13</f>
        <v>0</v>
      </c>
      <c r="AM16" s="69">
        <f>AM10-AM13</f>
        <v>0</v>
      </c>
      <c r="AP16" s="345" t="s">
        <v>163</v>
      </c>
      <c r="AQ16" s="67"/>
      <c r="AR16" s="67"/>
      <c r="AS16" s="334">
        <f>AS14-AS15</f>
        <v>0</v>
      </c>
      <c r="AT16" s="319" t="e">
        <f t="shared" ref="AT16:AT28" si="9">AS16/$AS$14</f>
        <v>#DIV/0!</v>
      </c>
      <c r="AU16" s="334">
        <f t="shared" ref="AU16:AW16" si="10">AU14-AU15</f>
        <v>0</v>
      </c>
      <c r="AV16" s="323" t="e">
        <f t="shared" ref="AV16" si="11">AU16/$AU$14</f>
        <v>#DIV/0!</v>
      </c>
      <c r="AW16" s="334">
        <f t="shared" si="10"/>
        <v>0</v>
      </c>
      <c r="AX16" s="323" t="e">
        <f>AW16/AW14</f>
        <v>#DIV/0!</v>
      </c>
      <c r="AY16" s="334">
        <f t="shared" ref="AY16" si="12">AY14-AY15</f>
        <v>0</v>
      </c>
      <c r="AZ16" s="323" t="e">
        <f>AY16/AY14</f>
        <v>#DIV/0!</v>
      </c>
      <c r="BA16" s="334">
        <f t="shared" ref="BA16" si="13">BA14-BA15</f>
        <v>0</v>
      </c>
      <c r="BB16" s="330" t="e">
        <f>BA16/BA14</f>
        <v>#DIV/0!</v>
      </c>
      <c r="BE16" s="112" t="s">
        <v>183</v>
      </c>
      <c r="BF16" s="52"/>
      <c r="BG16" s="52"/>
      <c r="BH16" s="52"/>
      <c r="BI16" s="259">
        <f>SUM(AS17,AS19,AS20,AS22,AS24)</f>
        <v>0</v>
      </c>
      <c r="BJ16" s="259">
        <f>SUM(AU17,AU19,AU20,AU22,AU24)</f>
        <v>0</v>
      </c>
      <c r="BK16" s="262">
        <f>SUM(AW17,AW19,AW20,AW22,AW24)</f>
        <v>0</v>
      </c>
      <c r="BL16" s="259">
        <f>SUM(AY17,AY19,AY20,AY22,AY24)</f>
        <v>0</v>
      </c>
      <c r="BM16" s="271">
        <f>SUM(BA17,BA19,BA20,BA22,BA24)</f>
        <v>0</v>
      </c>
      <c r="BP16" s="112" t="s">
        <v>202</v>
      </c>
      <c r="BQ16" s="52"/>
      <c r="BR16" s="52"/>
      <c r="BS16" s="52"/>
      <c r="BT16" s="259">
        <f>BI39</f>
        <v>0</v>
      </c>
      <c r="BU16" s="259">
        <f>BJ39-BI39</f>
        <v>0</v>
      </c>
      <c r="BV16" s="264">
        <f>+BK39-BJ39</f>
        <v>0</v>
      </c>
      <c r="BW16" s="259">
        <f t="shared" ref="BW16:BX16" si="14">+BL39-BK39</f>
        <v>0</v>
      </c>
      <c r="BX16" s="271">
        <f t="shared" si="14"/>
        <v>0</v>
      </c>
      <c r="CA16" s="112" t="s">
        <v>206</v>
      </c>
      <c r="CB16" s="52"/>
      <c r="CC16" s="52"/>
      <c r="CD16" s="259">
        <f>BT20</f>
        <v>0</v>
      </c>
      <c r="CE16" s="259"/>
      <c r="CF16" s="259"/>
      <c r="CG16" s="259"/>
      <c r="CH16" s="271"/>
      <c r="CK16" s="302"/>
      <c r="CL16" s="259"/>
      <c r="CM16" s="259"/>
      <c r="CN16" s="259"/>
      <c r="CO16" s="259"/>
      <c r="CP16" s="259"/>
      <c r="CQ16" s="262"/>
      <c r="CR16" s="303">
        <f t="shared" si="8"/>
        <v>0</v>
      </c>
    </row>
    <row r="17" spans="2:96" ht="15" customHeight="1" x14ac:dyDescent="0.25">
      <c r="B17" s="411"/>
      <c r="C17" s="412"/>
      <c r="D17" s="412"/>
      <c r="E17" s="412"/>
      <c r="F17" s="412"/>
      <c r="G17" s="412"/>
      <c r="H17" s="413"/>
      <c r="K17" s="47" t="str">
        <f>'Données à saisir'!A21</f>
        <v>Droits d’entrée</v>
      </c>
      <c r="L17" s="23"/>
      <c r="M17" s="23"/>
      <c r="N17" s="23"/>
      <c r="O17" s="23"/>
      <c r="P17" s="23"/>
      <c r="Q17" s="313" t="str">
        <f>IF(ISBLANK('Données à saisir'!B21),"",'Données à saisir'!B21)</f>
        <v/>
      </c>
      <c r="T17" s="42" t="s">
        <v>154</v>
      </c>
      <c r="U17" s="52"/>
      <c r="V17" s="52"/>
      <c r="W17" s="52"/>
      <c r="X17" s="250">
        <f>AI40</f>
        <v>0</v>
      </c>
      <c r="Y17" s="250">
        <f>AJ40</f>
        <v>0</v>
      </c>
      <c r="Z17" s="251">
        <f>AK40</f>
        <v>0</v>
      </c>
      <c r="AA17" s="250">
        <f>AL40</f>
        <v>0</v>
      </c>
      <c r="AB17" s="252">
        <f>AM40</f>
        <v>0</v>
      </c>
      <c r="AE17" s="42" t="s">
        <v>130</v>
      </c>
      <c r="AF17" s="52"/>
      <c r="AG17" s="52"/>
      <c r="AH17" s="52"/>
      <c r="AI17" s="250">
        <f>SUM(AI18:AI33)</f>
        <v>0</v>
      </c>
      <c r="AJ17" s="250">
        <f>SUM(AJ18:AJ33)</f>
        <v>0</v>
      </c>
      <c r="AK17" s="309">
        <f>SUM(AK18:AK33)</f>
        <v>0</v>
      </c>
      <c r="AL17" s="250">
        <f>SUM(AL18:AL33)</f>
        <v>0</v>
      </c>
      <c r="AM17" s="252">
        <f>SUM(AM18:AM33)</f>
        <v>0</v>
      </c>
      <c r="AP17" s="344" t="s">
        <v>86</v>
      </c>
      <c r="AQ17" s="52"/>
      <c r="AR17" s="52"/>
      <c r="AS17" s="333">
        <f>AI17</f>
        <v>0</v>
      </c>
      <c r="AT17" s="318" t="e">
        <f t="shared" si="9"/>
        <v>#DIV/0!</v>
      </c>
      <c r="AU17" s="333">
        <f>AJ17</f>
        <v>0</v>
      </c>
      <c r="AV17" s="324" t="e">
        <f>AU17/AU$14</f>
        <v>#DIV/0!</v>
      </c>
      <c r="AW17" s="333">
        <f>AK17</f>
        <v>0</v>
      </c>
      <c r="AX17" s="324" t="e">
        <f t="shared" ref="AX17:AX28" si="15">AW17/AW$14</f>
        <v>#DIV/0!</v>
      </c>
      <c r="AY17" s="333">
        <f>+AL17</f>
        <v>0</v>
      </c>
      <c r="AZ17" s="324" t="e">
        <f t="shared" ref="AZ17:AZ28" si="16">AY17/AY$14</f>
        <v>#DIV/0!</v>
      </c>
      <c r="BA17" s="333">
        <f>+AM17</f>
        <v>0</v>
      </c>
      <c r="BB17" s="329" t="e">
        <f t="shared" ref="BB17:BB28" si="17">BA17/BA$14</f>
        <v>#DIV/0!</v>
      </c>
      <c r="BE17" s="66" t="s">
        <v>199</v>
      </c>
      <c r="BF17" s="67"/>
      <c r="BG17" s="67"/>
      <c r="BH17" s="67"/>
      <c r="BI17" s="260">
        <f>BI12+BI16</f>
        <v>0</v>
      </c>
      <c r="BJ17" s="260">
        <f t="shared" ref="BJ17:BK17" si="18">BJ12+BJ16</f>
        <v>0</v>
      </c>
      <c r="BK17" s="263">
        <f t="shared" si="18"/>
        <v>0</v>
      </c>
      <c r="BL17" s="260">
        <f t="shared" ref="BL17:BM17" si="19">BL12+BL16</f>
        <v>0</v>
      </c>
      <c r="BM17" s="273">
        <f t="shared" si="19"/>
        <v>0</v>
      </c>
      <c r="BP17" s="112" t="s">
        <v>203</v>
      </c>
      <c r="BQ17" s="52"/>
      <c r="BR17" s="52"/>
      <c r="BS17" s="52"/>
      <c r="BT17" s="259">
        <f>AS45</f>
        <v>0</v>
      </c>
      <c r="BU17" s="259">
        <f>AU45</f>
        <v>0</v>
      </c>
      <c r="BV17" s="264">
        <f>AW45</f>
        <v>0</v>
      </c>
      <c r="BW17" s="259">
        <f>AY45</f>
        <v>0</v>
      </c>
      <c r="BX17" s="271">
        <f>BA45</f>
        <v>0</v>
      </c>
      <c r="CA17" s="112" t="s">
        <v>207</v>
      </c>
      <c r="CB17" s="52"/>
      <c r="CC17" s="52"/>
      <c r="CD17" s="259">
        <f>BT21</f>
        <v>0</v>
      </c>
      <c r="CE17" s="259"/>
      <c r="CF17" s="259"/>
      <c r="CG17" s="259"/>
      <c r="CH17" s="271"/>
      <c r="CK17" s="302"/>
      <c r="CL17" s="259"/>
      <c r="CM17" s="259"/>
      <c r="CN17" s="259"/>
      <c r="CO17" s="259"/>
      <c r="CP17" s="259"/>
      <c r="CQ17" s="262"/>
      <c r="CR17" s="303">
        <f t="shared" si="8"/>
        <v>0</v>
      </c>
    </row>
    <row r="18" spans="2:96" ht="15" customHeight="1" x14ac:dyDescent="0.25">
      <c r="B18" s="411"/>
      <c r="C18" s="412"/>
      <c r="D18" s="412"/>
      <c r="E18" s="412"/>
      <c r="F18" s="412"/>
      <c r="G18" s="412"/>
      <c r="H18" s="413"/>
      <c r="K18" s="47" t="str">
        <f>'Données à saisir'!A22</f>
        <v>Achat fonds de commerce ou parts</v>
      </c>
      <c r="L18" s="23"/>
      <c r="M18" s="23"/>
      <c r="N18" s="23"/>
      <c r="O18" s="23"/>
      <c r="P18" s="23"/>
      <c r="Q18" s="313" t="str">
        <f>IF(ISBLANK('Données à saisir'!B22),"",'Données à saisir'!B22)</f>
        <v/>
      </c>
      <c r="T18" s="42"/>
      <c r="U18" s="52"/>
      <c r="V18" s="52"/>
      <c r="W18" s="52"/>
      <c r="X18" s="250"/>
      <c r="Y18" s="250"/>
      <c r="Z18" s="251"/>
      <c r="AA18" s="250"/>
      <c r="AB18" s="252"/>
      <c r="AE18" s="47" t="str">
        <f>'Données à saisir'!A77</f>
        <v>Assurances</v>
      </c>
      <c r="AF18" s="52"/>
      <c r="AG18" s="52"/>
      <c r="AH18" s="52"/>
      <c r="AI18" s="245">
        <f>IF(ISBLANK('Données à saisir'!B77),0,'Données à saisir'!B77)</f>
        <v>0</v>
      </c>
      <c r="AJ18" s="245">
        <f>IF(ISBLANK('Données à saisir'!C77),0,'Données à saisir'!C77)</f>
        <v>0</v>
      </c>
      <c r="AK18" s="350">
        <f>IF(ISBLANK('Données à saisir'!D77),0,'Données à saisir'!D77)</f>
        <v>0</v>
      </c>
      <c r="AL18" s="245">
        <f>IF(ISBLANK('Données à saisir'!E77),0,'Données à saisir'!E77)</f>
        <v>0</v>
      </c>
      <c r="AM18" s="315">
        <f>IF(ISBLANK('Données à saisir'!F77),0,'Données à saisir'!F77)</f>
        <v>0</v>
      </c>
      <c r="AP18" s="345" t="s">
        <v>131</v>
      </c>
      <c r="AQ18" s="67"/>
      <c r="AR18" s="67"/>
      <c r="AS18" s="334">
        <f>AS16-AS17</f>
        <v>0</v>
      </c>
      <c r="AT18" s="319" t="e">
        <f t="shared" si="9"/>
        <v>#DIV/0!</v>
      </c>
      <c r="AU18" s="334">
        <f t="shared" ref="AU18:AW18" si="20">AU16-AU17</f>
        <v>0</v>
      </c>
      <c r="AV18" s="323" t="e">
        <f t="shared" ref="AV18:AV28" si="21">AU18/AU$14</f>
        <v>#DIV/0!</v>
      </c>
      <c r="AW18" s="334">
        <f t="shared" si="20"/>
        <v>0</v>
      </c>
      <c r="AX18" s="323" t="e">
        <f t="shared" si="15"/>
        <v>#DIV/0!</v>
      </c>
      <c r="AY18" s="334">
        <f t="shared" ref="AY18" si="22">AY16-AY17</f>
        <v>0</v>
      </c>
      <c r="AZ18" s="323" t="e">
        <f t="shared" si="16"/>
        <v>#DIV/0!</v>
      </c>
      <c r="BA18" s="334">
        <f t="shared" ref="BA18" si="23">BA16-BA17</f>
        <v>0</v>
      </c>
      <c r="BB18" s="330" t="e">
        <f t="shared" si="17"/>
        <v>#DIV/0!</v>
      </c>
      <c r="BE18" s="112" t="s">
        <v>184</v>
      </c>
      <c r="BF18" s="52"/>
      <c r="BG18" s="52"/>
      <c r="BH18" s="52"/>
      <c r="BI18" s="259">
        <f>AI44</f>
        <v>0</v>
      </c>
      <c r="BJ18" s="259">
        <f>AJ44</f>
        <v>0</v>
      </c>
      <c r="BK18" s="262">
        <f>AK44</f>
        <v>0</v>
      </c>
      <c r="BL18" s="259">
        <f>AL44</f>
        <v>0</v>
      </c>
      <c r="BM18" s="271">
        <f>AM44</f>
        <v>0</v>
      </c>
      <c r="BP18" s="66" t="s">
        <v>201</v>
      </c>
      <c r="BQ18" s="67"/>
      <c r="BR18" s="67"/>
      <c r="BS18" s="67"/>
      <c r="BT18" s="292">
        <f>SUM(BT14:BT17)</f>
        <v>0</v>
      </c>
      <c r="BU18" s="293">
        <f>SUM(BU14:BU17)</f>
        <v>0</v>
      </c>
      <c r="BV18" s="294">
        <f>SUM(BV14:BV17)</f>
        <v>0</v>
      </c>
      <c r="BW18" s="293">
        <f>SUM(BW14:BW17)</f>
        <v>0</v>
      </c>
      <c r="BX18" s="295">
        <f>SUM(BX14:BX17)</f>
        <v>0</v>
      </c>
      <c r="CA18" s="112" t="s">
        <v>208</v>
      </c>
      <c r="CB18" s="52"/>
      <c r="CC18" s="52"/>
      <c r="CD18" s="259" t="str">
        <f>BT22</f>
        <v/>
      </c>
      <c r="CE18" s="259"/>
      <c r="CF18" s="259"/>
      <c r="CG18" s="259"/>
      <c r="CH18" s="271"/>
      <c r="CK18" s="302"/>
      <c r="CL18" s="259"/>
      <c r="CM18" s="259"/>
      <c r="CN18" s="259"/>
      <c r="CO18" s="259"/>
      <c r="CP18" s="259"/>
      <c r="CQ18" s="262"/>
      <c r="CR18" s="303">
        <f t="shared" si="8"/>
        <v>0</v>
      </c>
    </row>
    <row r="19" spans="2:96" ht="15" customHeight="1" x14ac:dyDescent="0.25">
      <c r="B19" s="411"/>
      <c r="C19" s="412"/>
      <c r="D19" s="412"/>
      <c r="E19" s="412"/>
      <c r="F19" s="412"/>
      <c r="G19" s="412"/>
      <c r="H19" s="413"/>
      <c r="K19" s="47" t="str">
        <f>'Données à saisir'!A23</f>
        <v>Droit au bail</v>
      </c>
      <c r="L19" s="23"/>
      <c r="M19" s="23"/>
      <c r="N19" s="23"/>
      <c r="O19" s="23"/>
      <c r="P19" s="23"/>
      <c r="Q19" s="313" t="str">
        <f>IF(ISBLANK('Données à saisir'!B23),"",'Données à saisir'!B23)</f>
        <v/>
      </c>
      <c r="T19" s="60" t="s">
        <v>151</v>
      </c>
      <c r="U19" s="61"/>
      <c r="V19" s="61"/>
      <c r="W19" s="61"/>
      <c r="X19" s="241">
        <f>'Données à saisir'!B135</f>
        <v>0</v>
      </c>
      <c r="Y19" s="241">
        <f>'Données à saisir'!C135</f>
        <v>0</v>
      </c>
      <c r="Z19" s="241">
        <f>'Données à saisir'!D135</f>
        <v>0</v>
      </c>
      <c r="AA19" s="241">
        <f>'Données à saisir'!E135</f>
        <v>0</v>
      </c>
      <c r="AB19" s="254">
        <f>'Données à saisir'!F135</f>
        <v>0</v>
      </c>
      <c r="AE19" s="47" t="str">
        <f>'Données à saisir'!A78</f>
        <v>Téléphone, internet</v>
      </c>
      <c r="AF19" s="52"/>
      <c r="AG19" s="52"/>
      <c r="AH19" s="52"/>
      <c r="AI19" s="245">
        <f>IF(ISBLANK('Données à saisir'!B78),0,'Données à saisir'!B78)</f>
        <v>0</v>
      </c>
      <c r="AJ19" s="245">
        <f>IF(ISBLANK('Données à saisir'!C78),0,'Données à saisir'!C78)</f>
        <v>0</v>
      </c>
      <c r="AK19" s="350">
        <f>IF(ISBLANK('Données à saisir'!D78),0,'Données à saisir'!D78)</f>
        <v>0</v>
      </c>
      <c r="AL19" s="245">
        <f>IF(ISBLANK('Données à saisir'!E78),0,'Données à saisir'!E78)</f>
        <v>0</v>
      </c>
      <c r="AM19" s="315">
        <f>IF(ISBLANK('Données à saisir'!F78),0,'Données à saisir'!F78)</f>
        <v>0</v>
      </c>
      <c r="AP19" s="343" t="s">
        <v>87</v>
      </c>
      <c r="AQ19" s="55"/>
      <c r="AR19" s="55"/>
      <c r="AS19" s="333">
        <f>AI36</f>
        <v>0</v>
      </c>
      <c r="AT19" s="318" t="e">
        <f t="shared" si="9"/>
        <v>#DIV/0!</v>
      </c>
      <c r="AU19" s="333">
        <f>AJ36</f>
        <v>0</v>
      </c>
      <c r="AV19" s="324" t="e">
        <f t="shared" si="21"/>
        <v>#DIV/0!</v>
      </c>
      <c r="AW19" s="333">
        <f>AK36</f>
        <v>0</v>
      </c>
      <c r="AX19" s="324" t="e">
        <f t="shared" si="15"/>
        <v>#DIV/0!</v>
      </c>
      <c r="AY19" s="333">
        <f>+AL36</f>
        <v>0</v>
      </c>
      <c r="AZ19" s="324" t="e">
        <f t="shared" si="16"/>
        <v>#DIV/0!</v>
      </c>
      <c r="BA19" s="333">
        <f>+AM36</f>
        <v>0</v>
      </c>
      <c r="BB19" s="329" t="e">
        <f t="shared" si="17"/>
        <v>#DIV/0!</v>
      </c>
      <c r="BE19" s="66" t="s">
        <v>200</v>
      </c>
      <c r="BF19" s="67"/>
      <c r="BG19" s="67"/>
      <c r="BH19" s="67"/>
      <c r="BI19" s="260">
        <f>IF(ISERROR(BI16/BI15),0,BI16/BI15)</f>
        <v>0</v>
      </c>
      <c r="BJ19" s="260">
        <f t="shared" ref="BJ19:BK19" si="24">IF(ISERROR(BJ16/BJ15),0,BJ16/BJ15)</f>
        <v>0</v>
      </c>
      <c r="BK19" s="263">
        <f t="shared" si="24"/>
        <v>0</v>
      </c>
      <c r="BL19" s="260">
        <f t="shared" ref="BL19:BM19" si="25">IF(ISERROR(BL16/BL15),0,BL16/BL15)</f>
        <v>0</v>
      </c>
      <c r="BM19" s="273">
        <f t="shared" si="25"/>
        <v>0</v>
      </c>
      <c r="BP19" s="112" t="s">
        <v>205</v>
      </c>
      <c r="BQ19" s="52"/>
      <c r="BR19" s="52"/>
      <c r="BS19" s="52"/>
      <c r="BT19" s="259">
        <f>Q37</f>
        <v>0</v>
      </c>
      <c r="BU19" s="259"/>
      <c r="BV19" s="262"/>
      <c r="BW19" s="259"/>
      <c r="BX19" s="271"/>
      <c r="CA19" s="150" t="s">
        <v>216</v>
      </c>
      <c r="CB19" s="109"/>
      <c r="CC19" s="109"/>
      <c r="CD19" s="258">
        <f>'Données à saisir'!D103</f>
        <v>0</v>
      </c>
      <c r="CE19" s="258">
        <f>'Données à saisir'!D104</f>
        <v>0</v>
      </c>
      <c r="CF19" s="258">
        <f>'Données à saisir'!D105</f>
        <v>0</v>
      </c>
      <c r="CG19" s="258">
        <f>'Données à saisir'!D106</f>
        <v>0</v>
      </c>
      <c r="CH19" s="297">
        <f>'Données à saisir'!D107</f>
        <v>0</v>
      </c>
      <c r="CK19" s="304">
        <f>'Données à saisir'!D108</f>
        <v>0</v>
      </c>
      <c r="CL19" s="258">
        <f>'Données à saisir'!D109</f>
        <v>0</v>
      </c>
      <c r="CM19" s="258">
        <f>'Données à saisir'!D110</f>
        <v>0</v>
      </c>
      <c r="CN19" s="258">
        <f>'Données à saisir'!D111</f>
        <v>0</v>
      </c>
      <c r="CO19" s="258">
        <f>'Données à saisir'!D112</f>
        <v>0</v>
      </c>
      <c r="CP19" s="258">
        <f>'Données à saisir'!D113</f>
        <v>0</v>
      </c>
      <c r="CQ19" s="305">
        <f>'Données à saisir'!D114</f>
        <v>0</v>
      </c>
      <c r="CR19" s="306">
        <f>SUM(CD19:CQ19)</f>
        <v>0</v>
      </c>
    </row>
    <row r="20" spans="2:96" ht="15" customHeight="1" x14ac:dyDescent="0.25">
      <c r="B20" s="411"/>
      <c r="C20" s="412"/>
      <c r="D20" s="412"/>
      <c r="E20" s="412"/>
      <c r="F20" s="412"/>
      <c r="G20" s="412"/>
      <c r="H20" s="413"/>
      <c r="K20" s="47" t="str">
        <f>'Données à saisir'!A24</f>
        <v>Caution ou dépôt de garantie</v>
      </c>
      <c r="L20" s="23"/>
      <c r="M20" s="23"/>
      <c r="N20" s="23"/>
      <c r="O20" s="23"/>
      <c r="P20" s="23"/>
      <c r="Q20" s="313" t="str">
        <f>IF(ISBLANK('Données à saisir'!B24),"",'Données à saisir'!B24)</f>
        <v/>
      </c>
      <c r="T20" s="53"/>
      <c r="U20" s="88" t="s">
        <v>150</v>
      </c>
      <c r="V20" s="52"/>
      <c r="W20" s="52"/>
      <c r="X20" s="245"/>
      <c r="Y20" s="246" t="str">
        <f>IF(ISERROR((Y19-X19)/X19),"",(Y19-X19)/X19)</f>
        <v/>
      </c>
      <c r="Z20" s="246" t="str">
        <f>IF(ISERROR((Z19-Y19)/Y19),"",(Z19-Y19)/Y19)</f>
        <v/>
      </c>
      <c r="AA20" s="246" t="str">
        <f>IF(ISERROR((AA19-Z19)/Z19),"",(AA19-Z19)/Z19)</f>
        <v/>
      </c>
      <c r="AB20" s="255" t="str">
        <f>IF(ISERROR((AB19-AA19)/AA19),"",(AB19-AA19)/AA19)</f>
        <v/>
      </c>
      <c r="AE20" s="47" t="str">
        <f>'Données à saisir'!A79</f>
        <v>Autres abonnements</v>
      </c>
      <c r="AF20" s="52"/>
      <c r="AG20" s="52"/>
      <c r="AH20" s="52"/>
      <c r="AI20" s="245">
        <f>IF(ISBLANK('Données à saisir'!B79),0,'Données à saisir'!B79)</f>
        <v>0</v>
      </c>
      <c r="AJ20" s="245">
        <f>IF(ISBLANK('Données à saisir'!C79),0,'Données à saisir'!C79)</f>
        <v>0</v>
      </c>
      <c r="AK20" s="350">
        <f>IF(ISBLANK('Données à saisir'!D79),0,'Données à saisir'!D79)</f>
        <v>0</v>
      </c>
      <c r="AL20" s="245">
        <f>IF(ISBLANK('Données à saisir'!E79),0,'Données à saisir'!E79)</f>
        <v>0</v>
      </c>
      <c r="AM20" s="315">
        <f>IF(ISBLANK('Données à saisir'!F79),0,'Données à saisir'!F79)</f>
        <v>0</v>
      </c>
      <c r="AP20" s="343" t="s">
        <v>162</v>
      </c>
      <c r="AQ20" s="55"/>
      <c r="AR20" s="55"/>
      <c r="AS20" s="333">
        <f>SUM(AI37:AI40)</f>
        <v>0</v>
      </c>
      <c r="AT20" s="318" t="e">
        <f t="shared" si="9"/>
        <v>#DIV/0!</v>
      </c>
      <c r="AU20" s="333">
        <f>SUM(AJ37:AJ40)</f>
        <v>0</v>
      </c>
      <c r="AV20" s="324" t="e">
        <f t="shared" si="21"/>
        <v>#DIV/0!</v>
      </c>
      <c r="AW20" s="333">
        <f>SUM(AK37:AK40)</f>
        <v>0</v>
      </c>
      <c r="AX20" s="324" t="e">
        <f t="shared" si="15"/>
        <v>#DIV/0!</v>
      </c>
      <c r="AY20" s="333">
        <f>SUM(AL37:AL40)</f>
        <v>0</v>
      </c>
      <c r="AZ20" s="324" t="e">
        <f t="shared" si="16"/>
        <v>#DIV/0!</v>
      </c>
      <c r="BA20" s="333">
        <f>SUM(AM37:AM40)</f>
        <v>0</v>
      </c>
      <c r="BB20" s="329" t="e">
        <f t="shared" si="17"/>
        <v>#DIV/0!</v>
      </c>
      <c r="BE20" s="112" t="s">
        <v>185</v>
      </c>
      <c r="BF20" s="52"/>
      <c r="BG20" s="52"/>
      <c r="BH20" s="52"/>
      <c r="BI20" s="259">
        <f>BI11-BI19</f>
        <v>0</v>
      </c>
      <c r="BJ20" s="259">
        <f t="shared" ref="BJ20:BK20" si="26">BJ11-BJ19</f>
        <v>0</v>
      </c>
      <c r="BK20" s="264">
        <f t="shared" si="26"/>
        <v>0</v>
      </c>
      <c r="BL20" s="259">
        <f t="shared" ref="BL20:BM20" si="27">BL11-BL19</f>
        <v>0</v>
      </c>
      <c r="BM20" s="271">
        <f t="shared" si="27"/>
        <v>0</v>
      </c>
      <c r="BP20" s="112" t="s">
        <v>206</v>
      </c>
      <c r="BQ20" s="52"/>
      <c r="BR20" s="52"/>
      <c r="BS20" s="52"/>
      <c r="BT20" s="259">
        <f>Q40</f>
        <v>0</v>
      </c>
      <c r="BU20" s="259"/>
      <c r="BV20" s="262"/>
      <c r="BW20" s="259"/>
      <c r="BX20" s="271"/>
      <c r="CA20" s="112" t="s">
        <v>217</v>
      </c>
      <c r="CB20" s="52"/>
      <c r="CC20" s="52"/>
      <c r="CD20" s="259">
        <f>'Données à saisir'!I103</f>
        <v>0</v>
      </c>
      <c r="CE20" s="259">
        <f>'Données à saisir'!I104</f>
        <v>0</v>
      </c>
      <c r="CF20" s="259">
        <f>'Données à saisir'!I105</f>
        <v>0</v>
      </c>
      <c r="CG20" s="259">
        <f>'Données à saisir'!I106</f>
        <v>0</v>
      </c>
      <c r="CH20" s="298">
        <f>'Données à saisir'!I107</f>
        <v>0</v>
      </c>
      <c r="CK20" s="302">
        <f>'Données à saisir'!I108</f>
        <v>0</v>
      </c>
      <c r="CL20" s="259">
        <f>'Données à saisir'!I109</f>
        <v>0</v>
      </c>
      <c r="CM20" s="259">
        <f>'Données à saisir'!I110</f>
        <v>0</v>
      </c>
      <c r="CN20" s="259">
        <f>'Données à saisir'!I111</f>
        <v>0</v>
      </c>
      <c r="CO20" s="259">
        <f>'Données à saisir'!I112</f>
        <v>0</v>
      </c>
      <c r="CP20" s="259">
        <f>'Données à saisir'!I113</f>
        <v>0</v>
      </c>
      <c r="CQ20" s="262">
        <f>'Données à saisir'!I114</f>
        <v>0</v>
      </c>
      <c r="CR20" s="303">
        <f t="shared" ref="CR20:CR24" si="28">SUM(CD20:CQ20)</f>
        <v>0</v>
      </c>
    </row>
    <row r="21" spans="2:96" ht="15" customHeight="1" x14ac:dyDescent="0.25">
      <c r="B21" s="36"/>
      <c r="C21" s="26"/>
      <c r="D21" s="26"/>
      <c r="E21" s="26"/>
      <c r="F21" s="26"/>
      <c r="G21" s="26"/>
      <c r="H21" s="37"/>
      <c r="K21" s="47" t="str">
        <f>'Données à saisir'!A25</f>
        <v>Frais de dossier</v>
      </c>
      <c r="L21" s="23"/>
      <c r="M21" s="23"/>
      <c r="N21" s="23"/>
      <c r="O21" s="23"/>
      <c r="P21" s="23"/>
      <c r="Q21" s="313" t="str">
        <f>IF(ISBLANK('Données à saisir'!B25),"",'Données à saisir'!B25)</f>
        <v/>
      </c>
      <c r="T21" s="42" t="s">
        <v>152</v>
      </c>
      <c r="U21" s="52"/>
      <c r="V21" s="52"/>
      <c r="W21" s="52"/>
      <c r="X21" s="250">
        <f>'Données à saisir'!B141</f>
        <v>0</v>
      </c>
      <c r="Y21" s="250">
        <f>'Données à saisir'!C141</f>
        <v>0</v>
      </c>
      <c r="Z21" s="250">
        <f>'Données à saisir'!D141</f>
        <v>0</v>
      </c>
      <c r="AA21" s="250">
        <f>'Données à saisir'!E141</f>
        <v>0</v>
      </c>
      <c r="AB21" s="256">
        <f>'Données à saisir'!F141</f>
        <v>0</v>
      </c>
      <c r="AE21" s="47" t="str">
        <f>'Données à saisir'!A80</f>
        <v>Carburant, transports</v>
      </c>
      <c r="AF21" s="52"/>
      <c r="AG21" s="52"/>
      <c r="AH21" s="52"/>
      <c r="AI21" s="245">
        <f>IF(ISBLANK('Données à saisir'!B80),0,'Données à saisir'!B80)</f>
        <v>0</v>
      </c>
      <c r="AJ21" s="245">
        <f>IF(ISBLANK('Données à saisir'!C80),0,'Données à saisir'!C80)</f>
        <v>0</v>
      </c>
      <c r="AK21" s="350">
        <f>IF(ISBLANK('Données à saisir'!D80),0,'Données à saisir'!D80)</f>
        <v>0</v>
      </c>
      <c r="AL21" s="245">
        <f>IF(ISBLANK('Données à saisir'!E80),0,'Données à saisir'!E80)</f>
        <v>0</v>
      </c>
      <c r="AM21" s="315">
        <f>IF(ISBLANK('Données à saisir'!F80),0,'Données à saisir'!F80)</f>
        <v>0</v>
      </c>
      <c r="AP21" s="345" t="s">
        <v>132</v>
      </c>
      <c r="AQ21" s="67"/>
      <c r="AR21" s="67"/>
      <c r="AS21" s="334">
        <f>AS18-AS19-AS20</f>
        <v>0</v>
      </c>
      <c r="AT21" s="319" t="e">
        <f t="shared" si="9"/>
        <v>#DIV/0!</v>
      </c>
      <c r="AU21" s="334">
        <f t="shared" ref="AU21:AW21" si="29">AU18-AU19-AU20</f>
        <v>0</v>
      </c>
      <c r="AV21" s="323" t="e">
        <f t="shared" si="21"/>
        <v>#DIV/0!</v>
      </c>
      <c r="AW21" s="334">
        <f t="shared" si="29"/>
        <v>0</v>
      </c>
      <c r="AX21" s="323" t="e">
        <f t="shared" si="15"/>
        <v>#DIV/0!</v>
      </c>
      <c r="AY21" s="334">
        <f t="shared" ref="AY21" si="30">AY18-AY19-AY20</f>
        <v>0</v>
      </c>
      <c r="AZ21" s="323" t="e">
        <f t="shared" si="16"/>
        <v>#DIV/0!</v>
      </c>
      <c r="BA21" s="334">
        <f t="shared" ref="BA21" si="31">BA18-BA19-BA20</f>
        <v>0</v>
      </c>
      <c r="BB21" s="330" t="e">
        <f t="shared" si="17"/>
        <v>#DIV/0!</v>
      </c>
      <c r="BE21" s="163" t="s">
        <v>186</v>
      </c>
      <c r="BF21" s="57"/>
      <c r="BG21" s="57"/>
      <c r="BH21" s="57"/>
      <c r="BI21" s="266">
        <f>BI19/250</f>
        <v>0</v>
      </c>
      <c r="BJ21" s="266">
        <f t="shared" ref="BJ21:BK21" si="32">BJ19/250</f>
        <v>0</v>
      </c>
      <c r="BK21" s="269">
        <f t="shared" si="32"/>
        <v>0</v>
      </c>
      <c r="BL21" s="266">
        <f t="shared" ref="BL21:BM21" si="33">BL19/250</f>
        <v>0</v>
      </c>
      <c r="BM21" s="274">
        <f t="shared" si="33"/>
        <v>0</v>
      </c>
      <c r="BP21" s="112" t="s">
        <v>207</v>
      </c>
      <c r="BQ21" s="52"/>
      <c r="BR21" s="52"/>
      <c r="BS21" s="52"/>
      <c r="BT21" s="259">
        <f>Q44+Q45</f>
        <v>0</v>
      </c>
      <c r="BU21" s="259"/>
      <c r="BV21" s="262"/>
      <c r="BW21" s="259"/>
      <c r="BX21" s="271"/>
      <c r="CA21" s="66" t="s">
        <v>218</v>
      </c>
      <c r="CB21" s="67"/>
      <c r="CC21" s="67"/>
      <c r="CD21" s="260">
        <f>SUM(CD19:CD20)</f>
        <v>0</v>
      </c>
      <c r="CE21" s="260">
        <f t="shared" ref="CE21:CH21" si="34">SUM(CE19:CE20)</f>
        <v>0</v>
      </c>
      <c r="CF21" s="260">
        <f t="shared" si="34"/>
        <v>0</v>
      </c>
      <c r="CG21" s="260">
        <f t="shared" si="34"/>
        <v>0</v>
      </c>
      <c r="CH21" s="273">
        <f t="shared" si="34"/>
        <v>0</v>
      </c>
      <c r="CK21" s="307">
        <f t="shared" ref="CK21:CQ21" si="35">SUM(CK19:CK20)</f>
        <v>0</v>
      </c>
      <c r="CL21" s="260">
        <f t="shared" si="35"/>
        <v>0</v>
      </c>
      <c r="CM21" s="260">
        <f t="shared" si="35"/>
        <v>0</v>
      </c>
      <c r="CN21" s="260">
        <f t="shared" si="35"/>
        <v>0</v>
      </c>
      <c r="CO21" s="260">
        <f t="shared" si="35"/>
        <v>0</v>
      </c>
      <c r="CP21" s="260">
        <f t="shared" si="35"/>
        <v>0</v>
      </c>
      <c r="CQ21" s="261">
        <f t="shared" si="35"/>
        <v>0</v>
      </c>
      <c r="CR21" s="308">
        <f t="shared" si="28"/>
        <v>0</v>
      </c>
    </row>
    <row r="22" spans="2:96" ht="15" customHeight="1" x14ac:dyDescent="0.25">
      <c r="B22" s="31"/>
      <c r="C22" s="23"/>
      <c r="D22" s="23"/>
      <c r="E22" s="23"/>
      <c r="F22" s="23"/>
      <c r="G22" s="23"/>
      <c r="H22" s="32"/>
      <c r="K22" s="47" t="str">
        <f>'Données à saisir'!A26</f>
        <v>Frais de notaire ou d’avocat</v>
      </c>
      <c r="L22" s="23"/>
      <c r="M22" s="23"/>
      <c r="N22" s="23"/>
      <c r="O22" s="23"/>
      <c r="P22" s="23"/>
      <c r="Q22" s="313" t="str">
        <f>IF(ISBLANK('Données à saisir'!B26),"",'Données à saisir'!B26)</f>
        <v/>
      </c>
      <c r="T22" s="101"/>
      <c r="U22" s="41"/>
      <c r="V22" s="41"/>
      <c r="W22" s="41"/>
      <c r="X22" s="253"/>
      <c r="Y22" s="253"/>
      <c r="Z22" s="253"/>
      <c r="AA22" s="253"/>
      <c r="AB22" s="257"/>
      <c r="AE22" s="47" t="str">
        <f>'Données à saisir'!A81</f>
        <v>Frais de déplacement et hébergement</v>
      </c>
      <c r="AF22" s="52"/>
      <c r="AG22" s="52"/>
      <c r="AH22" s="52"/>
      <c r="AI22" s="245">
        <f>IF(ISBLANK('Données à saisir'!B81),0,'Données à saisir'!B81)</f>
        <v>0</v>
      </c>
      <c r="AJ22" s="245">
        <f>IF(ISBLANK('Données à saisir'!C81),0,'Données à saisir'!C81)</f>
        <v>0</v>
      </c>
      <c r="AK22" s="350">
        <f>IF(ISBLANK('Données à saisir'!D81),0,'Données à saisir'!D81)</f>
        <v>0</v>
      </c>
      <c r="AL22" s="245">
        <f>IF(ISBLANK('Données à saisir'!E81),0,'Données à saisir'!E81)</f>
        <v>0</v>
      </c>
      <c r="AM22" s="315">
        <f>IF(ISBLANK('Données à saisir'!F81),0,'Données à saisir'!F81)</f>
        <v>0</v>
      </c>
      <c r="AP22" s="343" t="s">
        <v>302</v>
      </c>
      <c r="AQ22" s="52"/>
      <c r="AR22" s="52"/>
      <c r="AS22" s="333">
        <f>AI43</f>
        <v>0</v>
      </c>
      <c r="AT22" s="318" t="e">
        <f t="shared" si="9"/>
        <v>#DIV/0!</v>
      </c>
      <c r="AU22" s="333">
        <f>AJ43</f>
        <v>0</v>
      </c>
      <c r="AV22" s="324" t="e">
        <f t="shared" si="21"/>
        <v>#DIV/0!</v>
      </c>
      <c r="AW22" s="333">
        <f>AK43</f>
        <v>0</v>
      </c>
      <c r="AX22" s="324" t="e">
        <f t="shared" si="15"/>
        <v>#DIV/0!</v>
      </c>
      <c r="AY22" s="333">
        <f>AL43</f>
        <v>0</v>
      </c>
      <c r="AZ22" s="324" t="e">
        <f t="shared" si="16"/>
        <v>#DIV/0!</v>
      </c>
      <c r="BA22" s="333">
        <f>AM43</f>
        <v>0</v>
      </c>
      <c r="BB22" s="329" t="e">
        <f t="shared" si="17"/>
        <v>#DIV/0!</v>
      </c>
      <c r="BI22" s="87"/>
      <c r="BP22" s="112" t="s">
        <v>208</v>
      </c>
      <c r="BQ22" s="52"/>
      <c r="BR22" s="52"/>
      <c r="BS22" s="52"/>
      <c r="BT22" s="259" t="str">
        <f>Q46</f>
        <v/>
      </c>
      <c r="BU22" s="259"/>
      <c r="BV22" s="262"/>
      <c r="BW22" s="259"/>
      <c r="BX22" s="271"/>
      <c r="CA22" s="112" t="s">
        <v>79</v>
      </c>
      <c r="CB22" s="52"/>
      <c r="CC22" s="52"/>
      <c r="CD22" s="259">
        <f>Q12</f>
        <v>0</v>
      </c>
      <c r="CE22" s="250"/>
      <c r="CF22" s="250"/>
      <c r="CG22" s="250"/>
      <c r="CH22" s="256"/>
      <c r="CK22" s="302"/>
      <c r="CL22" s="250"/>
      <c r="CM22" s="259"/>
      <c r="CN22" s="259"/>
      <c r="CO22" s="250"/>
      <c r="CP22" s="250"/>
      <c r="CQ22" s="309"/>
      <c r="CR22" s="303">
        <f t="shared" si="28"/>
        <v>0</v>
      </c>
    </row>
    <row r="23" spans="2:96" ht="15" customHeight="1" x14ac:dyDescent="0.25">
      <c r="B23" s="31"/>
      <c r="C23" s="427" t="str">
        <f>IF(ISBLANK('Données à saisir'!B6),"",('Données à saisir'!B6))</f>
        <v/>
      </c>
      <c r="D23" s="427"/>
      <c r="E23" s="427"/>
      <c r="F23" s="427"/>
      <c r="G23" s="427"/>
      <c r="H23" s="32"/>
      <c r="K23" s="43" t="s">
        <v>76</v>
      </c>
      <c r="L23" s="23"/>
      <c r="M23" s="23"/>
      <c r="N23" s="23"/>
      <c r="O23" s="23"/>
      <c r="P23" s="23"/>
      <c r="Q23" s="312">
        <f>SUM(Q24:Q28)</f>
        <v>0</v>
      </c>
      <c r="AE23" s="47" t="str">
        <f>'Données à saisir'!A82</f>
        <v>Eau, électricité, gaz</v>
      </c>
      <c r="AF23" s="52"/>
      <c r="AG23" s="52"/>
      <c r="AH23" s="52"/>
      <c r="AI23" s="245">
        <f>IF(ISBLANK('Données à saisir'!B82),0,'Données à saisir'!B82)</f>
        <v>0</v>
      </c>
      <c r="AJ23" s="245">
        <f>IF(ISBLANK('Données à saisir'!C82),0,'Données à saisir'!C82)</f>
        <v>0</v>
      </c>
      <c r="AK23" s="350">
        <f>IF(ISBLANK('Données à saisir'!D82),0,'Données à saisir'!D82)</f>
        <v>0</v>
      </c>
      <c r="AL23" s="245">
        <f>IF(ISBLANK('Données à saisir'!E82),0,'Données à saisir'!E82)</f>
        <v>0</v>
      </c>
      <c r="AM23" s="315">
        <f>IF(ISBLANK('Données à saisir'!F82),0,'Données à saisir'!F82)</f>
        <v>0</v>
      </c>
      <c r="AP23" s="345" t="s">
        <v>164</v>
      </c>
      <c r="AQ23" s="67"/>
      <c r="AR23" s="67"/>
      <c r="AS23" s="334">
        <f>AS21-AS22</f>
        <v>0</v>
      </c>
      <c r="AT23" s="319" t="e">
        <f t="shared" si="9"/>
        <v>#DIV/0!</v>
      </c>
      <c r="AU23" s="334">
        <f t="shared" ref="AU23:AW23" si="36">AU21-AU22</f>
        <v>0</v>
      </c>
      <c r="AV23" s="323" t="e">
        <f t="shared" si="21"/>
        <v>#DIV/0!</v>
      </c>
      <c r="AW23" s="334">
        <f t="shared" si="36"/>
        <v>0</v>
      </c>
      <c r="AX23" s="323" t="e">
        <f t="shared" si="15"/>
        <v>#DIV/0!</v>
      </c>
      <c r="AY23" s="334">
        <f t="shared" ref="AY23" si="37">AY21-AY22</f>
        <v>0</v>
      </c>
      <c r="AZ23" s="323" t="e">
        <f t="shared" si="16"/>
        <v>#DIV/0!</v>
      </c>
      <c r="BA23" s="334">
        <f t="shared" ref="BA23" si="38">BA21-BA22</f>
        <v>0</v>
      </c>
      <c r="BB23" s="330" t="e">
        <f t="shared" si="17"/>
        <v>#DIV/0!</v>
      </c>
      <c r="BE23" s="100"/>
      <c r="BF23" s="52"/>
      <c r="BG23" s="52"/>
      <c r="BH23" s="52"/>
      <c r="BI23" s="97"/>
      <c r="BJ23" s="97"/>
      <c r="BK23" s="97"/>
      <c r="BL23" s="97"/>
      <c r="BM23" s="97"/>
      <c r="BP23" s="112" t="s">
        <v>209</v>
      </c>
      <c r="BQ23" s="52"/>
      <c r="BR23" s="52"/>
      <c r="BS23" s="52"/>
      <c r="BT23" s="259">
        <f>AS44</f>
        <v>0</v>
      </c>
      <c r="BU23" s="259">
        <f>AU44</f>
        <v>0</v>
      </c>
      <c r="BV23" s="262">
        <f>AW44</f>
        <v>0</v>
      </c>
      <c r="BW23" s="259">
        <f>AY44</f>
        <v>0</v>
      </c>
      <c r="BX23" s="271">
        <f>BA44</f>
        <v>0</v>
      </c>
      <c r="CA23" s="112" t="s">
        <v>76</v>
      </c>
      <c r="CB23" s="52"/>
      <c r="CC23" s="52"/>
      <c r="CD23" s="259">
        <f>Q23</f>
        <v>0</v>
      </c>
      <c r="CE23" s="259"/>
      <c r="CF23" s="259"/>
      <c r="CG23" s="259"/>
      <c r="CH23" s="271"/>
      <c r="CK23" s="302"/>
      <c r="CL23" s="259"/>
      <c r="CM23" s="259"/>
      <c r="CN23" s="259"/>
      <c r="CO23" s="259"/>
      <c r="CP23" s="259"/>
      <c r="CQ23" s="262"/>
      <c r="CR23" s="303">
        <f t="shared" si="28"/>
        <v>0</v>
      </c>
    </row>
    <row r="24" spans="2:96" ht="15" customHeight="1" thickBot="1" x14ac:dyDescent="0.3">
      <c r="B24" s="31"/>
      <c r="C24" s="427"/>
      <c r="D24" s="427"/>
      <c r="E24" s="427"/>
      <c r="F24" s="427"/>
      <c r="G24" s="427"/>
      <c r="H24" s="32"/>
      <c r="K24" s="47" t="str">
        <f>'Données à saisir'!A27</f>
        <v>Enseigne et éléments de communication</v>
      </c>
      <c r="L24" s="23"/>
      <c r="M24" s="23"/>
      <c r="N24" s="23"/>
      <c r="O24" s="23"/>
      <c r="P24" s="23"/>
      <c r="Q24" s="313" t="str">
        <f>IF(ISBLANK('Données à saisir'!B27),"",'Données à saisir'!B27)</f>
        <v/>
      </c>
      <c r="AE24" s="47" t="str">
        <f>'Données à saisir'!A83</f>
        <v>Mutuelle</v>
      </c>
      <c r="AF24" s="52"/>
      <c r="AG24" s="52"/>
      <c r="AH24" s="52"/>
      <c r="AI24" s="245">
        <f>IF(ISBLANK('Données à saisir'!B83),0,'Données à saisir'!B83)</f>
        <v>0</v>
      </c>
      <c r="AJ24" s="245">
        <f>IF(ISBLANK('Données à saisir'!C83),0,'Données à saisir'!C83)</f>
        <v>0</v>
      </c>
      <c r="AK24" s="350">
        <f>IF(ISBLANK('Données à saisir'!D83),0,'Données à saisir'!D83)</f>
        <v>0</v>
      </c>
      <c r="AL24" s="245">
        <f>IF(ISBLANK('Données à saisir'!E83),0,'Données à saisir'!E83)</f>
        <v>0</v>
      </c>
      <c r="AM24" s="315">
        <f>IF(ISBLANK('Données à saisir'!F83),0,'Données à saisir'!F83)</f>
        <v>0</v>
      </c>
      <c r="AP24" s="343" t="s">
        <v>33</v>
      </c>
      <c r="AQ24" s="55"/>
      <c r="AR24" s="55"/>
      <c r="AS24" s="333">
        <f>AI42</f>
        <v>0</v>
      </c>
      <c r="AT24" s="318" t="e">
        <f t="shared" si="9"/>
        <v>#DIV/0!</v>
      </c>
      <c r="AU24" s="333">
        <f>AJ42</f>
        <v>0</v>
      </c>
      <c r="AV24" s="324" t="e">
        <f t="shared" si="21"/>
        <v>#DIV/0!</v>
      </c>
      <c r="AW24" s="333">
        <f>AK42</f>
        <v>0</v>
      </c>
      <c r="AX24" s="324" t="e">
        <f t="shared" si="15"/>
        <v>#DIV/0!</v>
      </c>
      <c r="AY24" s="333">
        <f>AL42</f>
        <v>0</v>
      </c>
      <c r="AZ24" s="324" t="e">
        <f t="shared" si="16"/>
        <v>#DIV/0!</v>
      </c>
      <c r="BA24" s="333">
        <f>AM42</f>
        <v>0</v>
      </c>
      <c r="BB24" s="329" t="e">
        <f t="shared" si="17"/>
        <v>#DIV/0!</v>
      </c>
      <c r="BP24" s="66" t="s">
        <v>210</v>
      </c>
      <c r="BQ24" s="67"/>
      <c r="BR24" s="67"/>
      <c r="BS24" s="67"/>
      <c r="BT24" s="260">
        <f>SUM(BT19:BT23)</f>
        <v>0</v>
      </c>
      <c r="BU24" s="260">
        <f>SUM(BU19:BU23)</f>
        <v>0</v>
      </c>
      <c r="BV24" s="263">
        <f>SUM(BV19:BV23)</f>
        <v>0</v>
      </c>
      <c r="BW24" s="260">
        <f>SUM(BW19:BW23)</f>
        <v>0</v>
      </c>
      <c r="BX24" s="273">
        <f>SUM(BX19:BX23)</f>
        <v>0</v>
      </c>
      <c r="CA24" s="66" t="s">
        <v>229</v>
      </c>
      <c r="CB24" s="67"/>
      <c r="CC24" s="67"/>
      <c r="CD24" s="260">
        <f>SUM(CD22:CD23)</f>
        <v>0</v>
      </c>
      <c r="CE24" s="260"/>
      <c r="CF24" s="260"/>
      <c r="CG24" s="260"/>
      <c r="CH24" s="273"/>
      <c r="CK24" s="307"/>
      <c r="CL24" s="260"/>
      <c r="CM24" s="260"/>
      <c r="CN24" s="260"/>
      <c r="CO24" s="260"/>
      <c r="CP24" s="260"/>
      <c r="CQ24" s="261"/>
      <c r="CR24" s="308">
        <f t="shared" si="28"/>
        <v>0</v>
      </c>
    </row>
    <row r="25" spans="2:96" ht="15" customHeight="1" x14ac:dyDescent="0.25">
      <c r="B25" s="31"/>
      <c r="C25" s="427"/>
      <c r="D25" s="427"/>
      <c r="E25" s="427"/>
      <c r="F25" s="427"/>
      <c r="G25" s="427"/>
      <c r="H25" s="32"/>
      <c r="K25" s="47" t="str">
        <f>'Données à saisir'!A28</f>
        <v>Achat immobilier</v>
      </c>
      <c r="L25" s="23"/>
      <c r="M25" s="23"/>
      <c r="N25" s="23"/>
      <c r="O25" s="23"/>
      <c r="P25" s="23"/>
      <c r="Q25" s="313" t="str">
        <f>IF(ISBLANK('Données à saisir'!B28),"",'Données à saisir'!B28)</f>
        <v/>
      </c>
      <c r="T25" s="379" t="s">
        <v>155</v>
      </c>
      <c r="U25" s="380"/>
      <c r="V25" s="380"/>
      <c r="W25" s="380"/>
      <c r="X25" s="380"/>
      <c r="Y25" s="380"/>
      <c r="Z25" s="380"/>
      <c r="AA25" s="380"/>
      <c r="AB25" s="381"/>
      <c r="AE25" s="47" t="str">
        <f>'Données à saisir'!A84</f>
        <v>Fournitures diverses</v>
      </c>
      <c r="AF25" s="52"/>
      <c r="AG25" s="52"/>
      <c r="AH25" s="52"/>
      <c r="AI25" s="245">
        <f>IF(ISBLANK('Données à saisir'!B84),0,'Données à saisir'!B84)</f>
        <v>0</v>
      </c>
      <c r="AJ25" s="245">
        <f>IF(ISBLANK('Données à saisir'!C84),0,'Données à saisir'!C84)</f>
        <v>0</v>
      </c>
      <c r="AK25" s="350">
        <f>IF(ISBLANK('Données à saisir'!D84),0,'Données à saisir'!D84)</f>
        <v>0</v>
      </c>
      <c r="AL25" s="245">
        <f>IF(ISBLANK('Données à saisir'!E84),0,'Données à saisir'!E84)</f>
        <v>0</v>
      </c>
      <c r="AM25" s="315">
        <f>IF(ISBLANK('Données à saisir'!F84),0,'Données à saisir'!F84)</f>
        <v>0</v>
      </c>
      <c r="AP25" s="343" t="s">
        <v>165</v>
      </c>
      <c r="AQ25" s="55"/>
      <c r="AR25" s="55"/>
      <c r="AS25" s="333">
        <f>AS24*-1</f>
        <v>0</v>
      </c>
      <c r="AT25" s="318" t="e">
        <f t="shared" si="9"/>
        <v>#DIV/0!</v>
      </c>
      <c r="AU25" s="333">
        <f t="shared" ref="AU25:AW25" si="39">AU24*-1</f>
        <v>0</v>
      </c>
      <c r="AV25" s="324" t="e">
        <f t="shared" si="21"/>
        <v>#DIV/0!</v>
      </c>
      <c r="AW25" s="333">
        <f t="shared" si="39"/>
        <v>0</v>
      </c>
      <c r="AX25" s="324" t="e">
        <f t="shared" si="15"/>
        <v>#DIV/0!</v>
      </c>
      <c r="AY25" s="333">
        <f t="shared" ref="AY25" si="40">AY24*-1</f>
        <v>0</v>
      </c>
      <c r="AZ25" s="324" t="e">
        <f t="shared" si="16"/>
        <v>#DIV/0!</v>
      </c>
      <c r="BA25" s="333">
        <f t="shared" ref="BA25" si="41">BA24*-1</f>
        <v>0</v>
      </c>
      <c r="BB25" s="329" t="e">
        <f t="shared" si="17"/>
        <v>#DIV/0!</v>
      </c>
      <c r="BI25" s="87"/>
      <c r="BP25" s="112" t="s">
        <v>211</v>
      </c>
      <c r="BQ25" s="52"/>
      <c r="BR25" s="52"/>
      <c r="BS25" s="52"/>
      <c r="BT25" s="259">
        <f>BT24-BT18</f>
        <v>0</v>
      </c>
      <c r="BU25" s="259">
        <f>BU24-BU18</f>
        <v>0</v>
      </c>
      <c r="BV25" s="264">
        <f>BV24-BV18</f>
        <v>0</v>
      </c>
      <c r="BW25" s="259">
        <f>BW24-BW18</f>
        <v>0</v>
      </c>
      <c r="BX25" s="271">
        <f>BX24-BX18</f>
        <v>0</v>
      </c>
      <c r="CA25" s="112" t="s">
        <v>273</v>
      </c>
      <c r="CB25" s="52"/>
      <c r="CC25" s="52"/>
      <c r="CD25" s="259" t="str">
        <f>Q30</f>
        <v/>
      </c>
      <c r="CE25" s="259"/>
      <c r="CF25" s="259"/>
      <c r="CG25" s="259"/>
      <c r="CH25" s="271"/>
      <c r="CK25" s="302"/>
      <c r="CL25" s="259"/>
      <c r="CM25" s="259"/>
      <c r="CN25" s="259"/>
      <c r="CO25" s="259"/>
      <c r="CP25" s="259"/>
      <c r="CQ25" s="262"/>
      <c r="CR25" s="303">
        <f t="shared" ref="CR25:CR36" si="42">SUM(CD25:CQ25)</f>
        <v>0</v>
      </c>
    </row>
    <row r="26" spans="2:96" ht="15" customHeight="1" x14ac:dyDescent="0.25">
      <c r="B26" s="31"/>
      <c r="C26" s="27"/>
      <c r="D26" s="27"/>
      <c r="E26" s="27"/>
      <c r="F26" s="27"/>
      <c r="G26" s="27"/>
      <c r="H26" s="32"/>
      <c r="K26" s="47" t="str">
        <f>'Données à saisir'!A29</f>
        <v>Travaux et aménagements</v>
      </c>
      <c r="L26" s="23"/>
      <c r="M26" s="23"/>
      <c r="N26" s="23"/>
      <c r="O26" s="23"/>
      <c r="P26" s="23"/>
      <c r="Q26" s="313" t="str">
        <f>IF(ISBLANK('Données à saisir'!B29),"",'Données à saisir'!B29)</f>
        <v/>
      </c>
      <c r="T26" s="382"/>
      <c r="U26" s="383"/>
      <c r="V26" s="383"/>
      <c r="W26" s="383"/>
      <c r="X26" s="383"/>
      <c r="Y26" s="383"/>
      <c r="Z26" s="383"/>
      <c r="AA26" s="383"/>
      <c r="AB26" s="384"/>
      <c r="AE26" s="47" t="str">
        <f>'Données à saisir'!A85</f>
        <v>Entretien matériel et vêtements</v>
      </c>
      <c r="AF26" s="52"/>
      <c r="AG26" s="52"/>
      <c r="AH26" s="52"/>
      <c r="AI26" s="245">
        <f>IF(ISBLANK('Données à saisir'!B85),0,'Données à saisir'!B85)</f>
        <v>0</v>
      </c>
      <c r="AJ26" s="245">
        <f>IF(ISBLANK('Données à saisir'!C85),0,'Données à saisir'!C85)</f>
        <v>0</v>
      </c>
      <c r="AK26" s="350">
        <f>IF(ISBLANK('Données à saisir'!D85),0,'Données à saisir'!D85)</f>
        <v>0</v>
      </c>
      <c r="AL26" s="245">
        <f>IF(ISBLANK('Données à saisir'!E85),0,'Données à saisir'!E85)</f>
        <v>0</v>
      </c>
      <c r="AM26" s="315">
        <f>IF(ISBLANK('Données à saisir'!F85),0,'Données à saisir'!F85)</f>
        <v>0</v>
      </c>
      <c r="AP26" s="345" t="s">
        <v>167</v>
      </c>
      <c r="AQ26" s="67"/>
      <c r="AR26" s="67"/>
      <c r="AS26" s="334">
        <f>AS23+AS25</f>
        <v>0</v>
      </c>
      <c r="AT26" s="319" t="e">
        <f t="shared" si="9"/>
        <v>#DIV/0!</v>
      </c>
      <c r="AU26" s="334">
        <f t="shared" ref="AU26:AW26" si="43">AU23+AU25</f>
        <v>0</v>
      </c>
      <c r="AV26" s="323" t="e">
        <f t="shared" si="21"/>
        <v>#DIV/0!</v>
      </c>
      <c r="AW26" s="334">
        <f t="shared" si="43"/>
        <v>0</v>
      </c>
      <c r="AX26" s="323" t="e">
        <f t="shared" si="15"/>
        <v>#DIV/0!</v>
      </c>
      <c r="AY26" s="334">
        <f t="shared" ref="AY26" si="44">AY23+AY25</f>
        <v>0</v>
      </c>
      <c r="AZ26" s="323" t="e">
        <f t="shared" si="16"/>
        <v>#DIV/0!</v>
      </c>
      <c r="BA26" s="334">
        <f t="shared" ref="BA26" si="45">BA23+BA25</f>
        <v>0</v>
      </c>
      <c r="BB26" s="330" t="e">
        <f t="shared" si="17"/>
        <v>#DIV/0!</v>
      </c>
      <c r="BP26" s="66" t="s">
        <v>274</v>
      </c>
      <c r="BQ26" s="67"/>
      <c r="BR26" s="67"/>
      <c r="BS26" s="67"/>
      <c r="BT26" s="260">
        <f>BT25</f>
        <v>0</v>
      </c>
      <c r="BU26" s="260">
        <f>BT26+BU25</f>
        <v>0</v>
      </c>
      <c r="BV26" s="263">
        <f>+BU26+BV25</f>
        <v>0</v>
      </c>
      <c r="BW26" s="260">
        <f>+BV26+BW25</f>
        <v>0</v>
      </c>
      <c r="BX26" s="273">
        <f>+BW26+BX25</f>
        <v>0</v>
      </c>
      <c r="CA26" s="112" t="s">
        <v>230</v>
      </c>
      <c r="CB26" s="52"/>
      <c r="CC26" s="52"/>
      <c r="CD26" s="259">
        <f>IF(ISERROR('Données à saisir'!$L$73/12),0,'Données à saisir'!$L$73/12)</f>
        <v>0</v>
      </c>
      <c r="CE26" s="259">
        <f>IF(ISERROR('Données à saisir'!$L$73/12),0,'Données à saisir'!$L$73/12)</f>
        <v>0</v>
      </c>
      <c r="CF26" s="259">
        <f>IF(ISERROR('Données à saisir'!$L$73/12),0,'Données à saisir'!$L$73/12)</f>
        <v>0</v>
      </c>
      <c r="CG26" s="259">
        <f>IF(ISERROR('Données à saisir'!$L$73/12),0,'Données à saisir'!$L$73/12)</f>
        <v>0</v>
      </c>
      <c r="CH26" s="271">
        <f>IF(ISERROR('Données à saisir'!$L$73/12),0,'Données à saisir'!$L$73/12)</f>
        <v>0</v>
      </c>
      <c r="CK26" s="302">
        <f>IF(ISERROR('Données à saisir'!$L$73/12),0,'Données à saisir'!$L$73/12)</f>
        <v>0</v>
      </c>
      <c r="CL26" s="259">
        <f>IF(ISERROR('Données à saisir'!$L$73/12),0,'Données à saisir'!$L$73/12)</f>
        <v>0</v>
      </c>
      <c r="CM26" s="259">
        <f>IF(ISERROR('Données à saisir'!$L$73/12),0,'Données à saisir'!$L$73/12)</f>
        <v>0</v>
      </c>
      <c r="CN26" s="259">
        <f>IF(ISERROR('Données à saisir'!$L$73/12),0,'Données à saisir'!$L$73/12)</f>
        <v>0</v>
      </c>
      <c r="CO26" s="259">
        <f>IF(ISERROR('Données à saisir'!$L$73/12),0,'Données à saisir'!$L$73/12)</f>
        <v>0</v>
      </c>
      <c r="CP26" s="259">
        <f>IF(ISERROR('Données à saisir'!$L$73/12),0,'Données à saisir'!$L$73/12)</f>
        <v>0</v>
      </c>
      <c r="CQ26" s="262">
        <f>IF(ISERROR('Données à saisir'!$L$73/12),0,'Données à saisir'!$L$73/12)</f>
        <v>0</v>
      </c>
      <c r="CR26" s="303">
        <f t="shared" si="42"/>
        <v>0</v>
      </c>
    </row>
    <row r="27" spans="2:96" ht="15" customHeight="1" thickBot="1" x14ac:dyDescent="0.3">
      <c r="B27" s="31"/>
      <c r="C27" s="25"/>
      <c r="D27" s="25"/>
      <c r="E27" s="25"/>
      <c r="F27" s="25"/>
      <c r="G27" s="25"/>
      <c r="H27" s="32"/>
      <c r="K27" s="47" t="str">
        <f>'Données à saisir'!A30</f>
        <v>Matériel</v>
      </c>
      <c r="L27" s="23"/>
      <c r="M27" s="23"/>
      <c r="N27" s="23"/>
      <c r="O27" s="23"/>
      <c r="P27" s="23"/>
      <c r="Q27" s="313" t="str">
        <f>IF(ISBLANK('Données à saisir'!B30),"",'Données à saisir'!B30)</f>
        <v/>
      </c>
      <c r="T27" s="385"/>
      <c r="U27" s="386"/>
      <c r="V27" s="386"/>
      <c r="W27" s="386"/>
      <c r="X27" s="386"/>
      <c r="Y27" s="386"/>
      <c r="Z27" s="386"/>
      <c r="AA27" s="386"/>
      <c r="AB27" s="387"/>
      <c r="AE27" s="47" t="str">
        <f>'Données à saisir'!A86</f>
        <v>Nettoyage des locaux</v>
      </c>
      <c r="AF27" s="52"/>
      <c r="AG27" s="52"/>
      <c r="AH27" s="52"/>
      <c r="AI27" s="245">
        <f>IF(ISBLANK('Données à saisir'!B86),0,'Données à saisir'!B86)</f>
        <v>0</v>
      </c>
      <c r="AJ27" s="245">
        <f>IF(ISBLANK('Données à saisir'!C86),0,'Données à saisir'!C86)</f>
        <v>0</v>
      </c>
      <c r="AK27" s="350">
        <f>IF(ISBLANK('Données à saisir'!D86),0,'Données à saisir'!D86)</f>
        <v>0</v>
      </c>
      <c r="AL27" s="245">
        <f>IF(ISBLANK('Données à saisir'!E86),0,'Données à saisir'!E86)</f>
        <v>0</v>
      </c>
      <c r="AM27" s="315">
        <f>IF(ISBLANK('Données à saisir'!F86),0,'Données à saisir'!F86)</f>
        <v>0</v>
      </c>
      <c r="AP27" s="345" t="s">
        <v>168</v>
      </c>
      <c r="AQ27" s="67"/>
      <c r="AR27" s="67"/>
      <c r="AS27" s="334">
        <f>IF(ISERROR(AS26-AI45),AS26,(AS26-AI45))</f>
        <v>0</v>
      </c>
      <c r="AT27" s="319" t="e">
        <f t="shared" si="9"/>
        <v>#DIV/0!</v>
      </c>
      <c r="AU27" s="334">
        <f>IF(ISERROR(AU26-AJ45),AU26,(AU26-AJ45))</f>
        <v>0</v>
      </c>
      <c r="AV27" s="323" t="e">
        <f t="shared" si="21"/>
        <v>#DIV/0!</v>
      </c>
      <c r="AW27" s="334">
        <f>IF(ISERROR(AW26-AK45),AW26,(AW26-AK45))</f>
        <v>0</v>
      </c>
      <c r="AX27" s="323" t="e">
        <f t="shared" si="15"/>
        <v>#DIV/0!</v>
      </c>
      <c r="AY27" s="334">
        <f>IF(ISERROR(AY26-AL45),AY26,(AY26-AL45))</f>
        <v>0</v>
      </c>
      <c r="AZ27" s="323" t="e">
        <f t="shared" si="16"/>
        <v>#DIV/0!</v>
      </c>
      <c r="BA27" s="334">
        <f>IF(ISERROR(BA26-AM45),BA26,(BA26-AM45))</f>
        <v>0</v>
      </c>
      <c r="BB27" s="330" t="e">
        <f t="shared" si="17"/>
        <v>#DIV/0!</v>
      </c>
      <c r="BP27" s="52"/>
      <c r="BQ27" s="52"/>
      <c r="BR27" s="52"/>
      <c r="BS27" s="52"/>
      <c r="BT27" s="52"/>
      <c r="BU27" s="52"/>
      <c r="BV27" s="52"/>
      <c r="BW27" s="52"/>
      <c r="BX27" s="52"/>
      <c r="CA27" s="112" t="s">
        <v>231</v>
      </c>
      <c r="CB27" s="52"/>
      <c r="CC27" s="52"/>
      <c r="CD27" s="259">
        <f>CD19*'Données à saisir'!$D$125</f>
        <v>0</v>
      </c>
      <c r="CE27" s="259">
        <f>CE19*'Données à saisir'!$D$125</f>
        <v>0</v>
      </c>
      <c r="CF27" s="259">
        <f>CF19*'Données à saisir'!$D$125</f>
        <v>0</v>
      </c>
      <c r="CG27" s="259">
        <f>CG19*'Données à saisir'!$D$125</f>
        <v>0</v>
      </c>
      <c r="CH27" s="271">
        <f>CH19*'Données à saisir'!$D$125</f>
        <v>0</v>
      </c>
      <c r="CK27" s="302">
        <f>CK19*'Données à saisir'!$D$125</f>
        <v>0</v>
      </c>
      <c r="CL27" s="259">
        <f>CL19*'Données à saisir'!$D$125</f>
        <v>0</v>
      </c>
      <c r="CM27" s="259">
        <f>CM19*'Données à saisir'!$D$125</f>
        <v>0</v>
      </c>
      <c r="CN27" s="259">
        <f>CN19*'Données à saisir'!$D$125</f>
        <v>0</v>
      </c>
      <c r="CO27" s="259">
        <f>CO19*'Données à saisir'!$D$125</f>
        <v>0</v>
      </c>
      <c r="CP27" s="259">
        <f>CP19*'Données à saisir'!$D$125</f>
        <v>0</v>
      </c>
      <c r="CQ27" s="262">
        <f>CQ19*'Données à saisir'!$D$125</f>
        <v>0</v>
      </c>
      <c r="CR27" s="303">
        <f t="shared" si="42"/>
        <v>0</v>
      </c>
    </row>
    <row r="28" spans="2:96" ht="15" customHeight="1" thickBot="1" x14ac:dyDescent="0.3">
      <c r="B28" s="31"/>
      <c r="C28" s="422" t="str">
        <f>IF(ISBLANK('Données à saisir'!B7),"",('Données à saisir'!B7))</f>
        <v/>
      </c>
      <c r="D28" s="422"/>
      <c r="E28" s="422"/>
      <c r="F28" s="422"/>
      <c r="G28" s="422"/>
      <c r="H28" s="32"/>
      <c r="K28" s="47" t="str">
        <f>'Données à saisir'!A31</f>
        <v>Matériel de bureau</v>
      </c>
      <c r="L28" s="23"/>
      <c r="M28" s="23"/>
      <c r="N28" s="23"/>
      <c r="O28" s="23"/>
      <c r="P28" s="23"/>
      <c r="Q28" s="313" t="str">
        <f>IF(ISBLANK('Données à saisir'!B31),"",'Données à saisir'!B31)</f>
        <v/>
      </c>
      <c r="AE28" s="47" t="str">
        <f>'Données à saisir'!A87</f>
        <v>Budget publicité et communication</v>
      </c>
      <c r="AF28" s="52"/>
      <c r="AG28" s="52"/>
      <c r="AH28" s="52"/>
      <c r="AI28" s="245">
        <f>IF(ISBLANK('Données à saisir'!B87),0,'Données à saisir'!B87)</f>
        <v>0</v>
      </c>
      <c r="AJ28" s="245">
        <f>IF(ISBLANK('Données à saisir'!C87),0,'Données à saisir'!C87)</f>
        <v>0</v>
      </c>
      <c r="AK28" s="350">
        <f>IF(ISBLANK('Données à saisir'!D87),0,'Données à saisir'!D87)</f>
        <v>0</v>
      </c>
      <c r="AL28" s="245">
        <f>IF(ISBLANK('Données à saisir'!E87),0,'Données à saisir'!E87)</f>
        <v>0</v>
      </c>
      <c r="AM28" s="315">
        <f>IF(ISBLANK('Données à saisir'!F87),0,'Données à saisir'!F87)</f>
        <v>0</v>
      </c>
      <c r="AP28" s="346" t="s">
        <v>303</v>
      </c>
      <c r="AQ28" s="111"/>
      <c r="AR28" s="111"/>
      <c r="AS28" s="335">
        <f>AS27+AS22</f>
        <v>0</v>
      </c>
      <c r="AT28" s="320" t="e">
        <f t="shared" si="9"/>
        <v>#DIV/0!</v>
      </c>
      <c r="AU28" s="335">
        <f t="shared" ref="AU28:AW28" si="46">AU27+AU22</f>
        <v>0</v>
      </c>
      <c r="AV28" s="325" t="e">
        <f t="shared" si="21"/>
        <v>#DIV/0!</v>
      </c>
      <c r="AW28" s="335">
        <f t="shared" si="46"/>
        <v>0</v>
      </c>
      <c r="AX28" s="326" t="e">
        <f t="shared" si="15"/>
        <v>#DIV/0!</v>
      </c>
      <c r="AY28" s="335">
        <f t="shared" ref="AY28" si="47">AY27+AY22</f>
        <v>0</v>
      </c>
      <c r="AZ28" s="326" t="e">
        <f t="shared" si="16"/>
        <v>#DIV/0!</v>
      </c>
      <c r="BA28" s="335">
        <f t="shared" ref="BA28" si="48">BA27+BA22</f>
        <v>0</v>
      </c>
      <c r="BB28" s="331" t="e">
        <f t="shared" si="17"/>
        <v>#DIV/0!</v>
      </c>
      <c r="BP28" s="139" t="s">
        <v>265</v>
      </c>
      <c r="BQ28" s="52"/>
      <c r="BR28" s="52"/>
      <c r="BS28" s="404" t="str">
        <f>Q31</f>
        <v/>
      </c>
      <c r="BT28" s="404"/>
      <c r="BU28" s="52"/>
      <c r="BV28" s="52"/>
      <c r="BW28" s="52"/>
      <c r="BX28" s="52"/>
      <c r="CA28" s="112" t="s">
        <v>86</v>
      </c>
      <c r="CB28" s="52"/>
      <c r="CC28" s="52"/>
      <c r="CD28" s="259">
        <f>$AI$17/12</f>
        <v>0</v>
      </c>
      <c r="CE28" s="259">
        <f t="shared" ref="CE28:CQ28" si="49">$AI$17/12</f>
        <v>0</v>
      </c>
      <c r="CF28" s="259">
        <f t="shared" si="49"/>
        <v>0</v>
      </c>
      <c r="CG28" s="259">
        <f t="shared" si="49"/>
        <v>0</v>
      </c>
      <c r="CH28" s="271">
        <f t="shared" si="49"/>
        <v>0</v>
      </c>
      <c r="CK28" s="302">
        <f t="shared" si="49"/>
        <v>0</v>
      </c>
      <c r="CL28" s="259">
        <f t="shared" si="49"/>
        <v>0</v>
      </c>
      <c r="CM28" s="259">
        <f t="shared" si="49"/>
        <v>0</v>
      </c>
      <c r="CN28" s="259">
        <f t="shared" si="49"/>
        <v>0</v>
      </c>
      <c r="CO28" s="259">
        <f t="shared" si="49"/>
        <v>0</v>
      </c>
      <c r="CP28" s="259">
        <f t="shared" si="49"/>
        <v>0</v>
      </c>
      <c r="CQ28" s="262">
        <f t="shared" si="49"/>
        <v>0</v>
      </c>
      <c r="CR28" s="303">
        <f t="shared" si="42"/>
        <v>0</v>
      </c>
    </row>
    <row r="29" spans="2:96" ht="15" customHeight="1" x14ac:dyDescent="0.25">
      <c r="B29" s="31"/>
      <c r="C29" s="422"/>
      <c r="D29" s="422"/>
      <c r="E29" s="422"/>
      <c r="F29" s="422"/>
      <c r="G29" s="422"/>
      <c r="H29" s="32"/>
      <c r="K29" s="44"/>
      <c r="L29" s="23"/>
      <c r="M29" s="23"/>
      <c r="N29" s="23"/>
      <c r="O29" s="23"/>
      <c r="P29" s="23"/>
      <c r="Q29" s="313"/>
      <c r="X29" s="82" t="s">
        <v>42</v>
      </c>
      <c r="Y29" s="84" t="s">
        <v>43</v>
      </c>
      <c r="Z29" s="113" t="s">
        <v>44</v>
      </c>
      <c r="AA29" s="215" t="s">
        <v>100</v>
      </c>
      <c r="AB29" s="218" t="s">
        <v>101</v>
      </c>
      <c r="AE29" s="47" t="str">
        <f>'Données à saisir'!A88</f>
        <v>Loyer et charges locatives</v>
      </c>
      <c r="AF29" s="55"/>
      <c r="AG29" s="55"/>
      <c r="AH29" s="55"/>
      <c r="AI29" s="245">
        <f>IF(ISBLANK('Données à saisir'!B88),0,'Données à saisir'!B88)</f>
        <v>0</v>
      </c>
      <c r="AJ29" s="245">
        <f>IF(ISBLANK('Données à saisir'!C88),0,'Données à saisir'!C88)</f>
        <v>0</v>
      </c>
      <c r="AK29" s="350">
        <f>IF(ISBLANK('Données à saisir'!D88),0,'Données à saisir'!D88)</f>
        <v>0</v>
      </c>
      <c r="AL29" s="245">
        <f>IF(ISBLANK('Données à saisir'!E88),0,'Données à saisir'!E88)</f>
        <v>0</v>
      </c>
      <c r="AM29" s="315">
        <f>IF(ISBLANK('Données à saisir'!F88),0,'Données à saisir'!F88)</f>
        <v>0</v>
      </c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E29" s="379" t="s">
        <v>187</v>
      </c>
      <c r="BF29" s="380"/>
      <c r="BG29" s="380"/>
      <c r="BH29" s="380"/>
      <c r="BI29" s="380"/>
      <c r="BJ29" s="380"/>
      <c r="BK29" s="380"/>
      <c r="BL29" s="380"/>
      <c r="BM29" s="381"/>
      <c r="BP29" s="140"/>
      <c r="BQ29" s="140"/>
      <c r="BR29" s="52"/>
      <c r="BS29" s="141"/>
      <c r="BT29" s="59"/>
      <c r="BU29" s="59"/>
      <c r="BV29" s="59"/>
      <c r="BW29" s="59"/>
      <c r="BX29" s="59"/>
      <c r="CA29" s="112" t="str">
        <f>AE36</f>
        <v>Impôts et taxes</v>
      </c>
      <c r="CB29" s="52"/>
      <c r="CC29" s="52"/>
      <c r="CD29" s="259">
        <f t="shared" ref="CD29:CH33" si="50">$AI36/12</f>
        <v>0</v>
      </c>
      <c r="CE29" s="259">
        <f t="shared" si="50"/>
        <v>0</v>
      </c>
      <c r="CF29" s="259">
        <f t="shared" si="50"/>
        <v>0</v>
      </c>
      <c r="CG29" s="259">
        <f t="shared" si="50"/>
        <v>0</v>
      </c>
      <c r="CH29" s="271">
        <f t="shared" si="50"/>
        <v>0</v>
      </c>
      <c r="CK29" s="302">
        <f t="shared" ref="CK29:CQ33" si="51">$AI36/12</f>
        <v>0</v>
      </c>
      <c r="CL29" s="259">
        <f t="shared" si="51"/>
        <v>0</v>
      </c>
      <c r="CM29" s="259">
        <f t="shared" si="51"/>
        <v>0</v>
      </c>
      <c r="CN29" s="259">
        <f t="shared" si="51"/>
        <v>0</v>
      </c>
      <c r="CO29" s="259">
        <f t="shared" si="51"/>
        <v>0</v>
      </c>
      <c r="CP29" s="259">
        <f t="shared" si="51"/>
        <v>0</v>
      </c>
      <c r="CQ29" s="262">
        <f t="shared" si="51"/>
        <v>0</v>
      </c>
      <c r="CR29" s="303">
        <f t="shared" si="42"/>
        <v>0</v>
      </c>
    </row>
    <row r="30" spans="2:96" ht="15" customHeight="1" x14ac:dyDescent="0.25">
      <c r="B30" s="31"/>
      <c r="C30" s="422"/>
      <c r="D30" s="422"/>
      <c r="E30" s="422"/>
      <c r="F30" s="422"/>
      <c r="G30" s="422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312" t="str">
        <f>IF(ISBLANK('Données à saisir'!B32),"",'Données à saisir'!B32)</f>
        <v/>
      </c>
      <c r="T30" s="100"/>
      <c r="U30" s="55"/>
      <c r="V30" s="55"/>
      <c r="W30" s="55"/>
      <c r="X30" s="83"/>
      <c r="Y30" s="85"/>
      <c r="Z30" s="222"/>
      <c r="AA30" s="216"/>
      <c r="AB30" s="220"/>
      <c r="AE30" s="47" t="str">
        <f>'Données à saisir'!A89</f>
        <v>Expert comptable, avocats</v>
      </c>
      <c r="AF30" s="55"/>
      <c r="AG30" s="55"/>
      <c r="AH30" s="55"/>
      <c r="AI30" s="245">
        <f>IF(ISBLANK('Données à saisir'!B89),0,'Données à saisir'!B89)</f>
        <v>0</v>
      </c>
      <c r="AJ30" s="245">
        <f>IF(ISBLANK('Données à saisir'!C89),0,'Données à saisir'!C89)</f>
        <v>0</v>
      </c>
      <c r="AK30" s="350">
        <f>IF(ISBLANK('Données à saisir'!D89),0,'Données à saisir'!D89)</f>
        <v>0</v>
      </c>
      <c r="AL30" s="245">
        <f>IF(ISBLANK('Données à saisir'!E89),0,'Données à saisir'!E89)</f>
        <v>0</v>
      </c>
      <c r="AM30" s="315">
        <f>IF(ISBLANK('Données à saisir'!F89),0,'Données à saisir'!F89)</f>
        <v>0</v>
      </c>
      <c r="AP30" s="96"/>
      <c r="AQ30" s="52"/>
      <c r="AR30" s="52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E30" s="382"/>
      <c r="BF30" s="383"/>
      <c r="BG30" s="383"/>
      <c r="BH30" s="383"/>
      <c r="BI30" s="383"/>
      <c r="BJ30" s="383"/>
      <c r="BK30" s="383"/>
      <c r="BL30" s="383"/>
      <c r="BM30" s="384"/>
      <c r="BP30" s="55"/>
      <c r="BQ30" s="52"/>
      <c r="BR30" s="52"/>
      <c r="BS30" s="52"/>
      <c r="BT30" s="59"/>
      <c r="BU30" s="149"/>
      <c r="BV30" s="59"/>
      <c r="BW30" s="59"/>
      <c r="BX30" s="59"/>
      <c r="CA30" s="150" t="str">
        <f>AE37</f>
        <v>Salaires employés</v>
      </c>
      <c r="CB30" s="109"/>
      <c r="CC30" s="109"/>
      <c r="CD30" s="258">
        <f t="shared" si="50"/>
        <v>0</v>
      </c>
      <c r="CE30" s="258">
        <f t="shared" si="50"/>
        <v>0</v>
      </c>
      <c r="CF30" s="258">
        <f t="shared" si="50"/>
        <v>0</v>
      </c>
      <c r="CG30" s="258">
        <f t="shared" si="50"/>
        <v>0</v>
      </c>
      <c r="CH30" s="297">
        <f t="shared" si="50"/>
        <v>0</v>
      </c>
      <c r="CK30" s="304">
        <f t="shared" si="51"/>
        <v>0</v>
      </c>
      <c r="CL30" s="258">
        <f t="shared" si="51"/>
        <v>0</v>
      </c>
      <c r="CM30" s="258">
        <f t="shared" si="51"/>
        <v>0</v>
      </c>
      <c r="CN30" s="258">
        <f t="shared" si="51"/>
        <v>0</v>
      </c>
      <c r="CO30" s="258">
        <f t="shared" si="51"/>
        <v>0</v>
      </c>
      <c r="CP30" s="258">
        <f t="shared" si="51"/>
        <v>0</v>
      </c>
      <c r="CQ30" s="305">
        <f t="shared" si="51"/>
        <v>0</v>
      </c>
      <c r="CR30" s="306">
        <f t="shared" si="42"/>
        <v>0</v>
      </c>
    </row>
    <row r="31" spans="2:96" ht="15" customHeight="1" thickBot="1" x14ac:dyDescent="0.3">
      <c r="B31" s="31"/>
      <c r="C31" s="422"/>
      <c r="D31" s="422"/>
      <c r="E31" s="422"/>
      <c r="F31" s="422"/>
      <c r="G31" s="422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312" t="str">
        <f>IF(ISBLANK('Données à saisir'!B33),"",'Données à saisir'!B33)</f>
        <v/>
      </c>
      <c r="T31" s="102" t="s">
        <v>156</v>
      </c>
      <c r="U31" s="39"/>
      <c r="V31" s="39"/>
      <c r="W31" s="39"/>
      <c r="X31" s="223">
        <f>SUM(X33:X39)</f>
        <v>0</v>
      </c>
      <c r="Y31" s="223">
        <f>SUM(Y33:Y39)</f>
        <v>0</v>
      </c>
      <c r="Z31" s="224">
        <f>SUM(Z33:Z39)</f>
        <v>0</v>
      </c>
      <c r="AA31" s="225">
        <f>SUM(AA33:AA39)</f>
        <v>0</v>
      </c>
      <c r="AB31" s="226">
        <f>SUM(AB33:AB39)</f>
        <v>0</v>
      </c>
      <c r="AE31" s="47" t="str">
        <f>IF(ISBLANK('Données à saisir'!A93),"",'Données à saisir'!A93)</f>
        <v>Libellé autre charge 1</v>
      </c>
      <c r="AF31" s="52"/>
      <c r="AG31" s="52"/>
      <c r="AH31" s="52"/>
      <c r="AI31" s="245">
        <f>IF(ISBLANK('Données à saisir'!B93),0,'Données à saisir'!B93)</f>
        <v>0</v>
      </c>
      <c r="AJ31" s="245">
        <f>IF(ISBLANK('Données à saisir'!C93),0,'Données à saisir'!C93)</f>
        <v>0</v>
      </c>
      <c r="AK31" s="351">
        <f>IF(ISBLANK('Données à saisir'!D93),0,'Données à saisir'!D93)</f>
        <v>0</v>
      </c>
      <c r="AL31" s="245">
        <f>IF(ISBLANK('Données à saisir'!E93),0,'Données à saisir'!E93)</f>
        <v>0</v>
      </c>
      <c r="AM31" s="315">
        <f>IF(ISBLANK('Données à saisir'!F93),0,'Données à saisir'!F93)</f>
        <v>0</v>
      </c>
      <c r="AP31" s="96"/>
      <c r="AQ31" s="52"/>
      <c r="AR31" s="52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E31" s="385"/>
      <c r="BF31" s="386"/>
      <c r="BG31" s="386"/>
      <c r="BH31" s="386"/>
      <c r="BI31" s="386"/>
      <c r="BJ31" s="386"/>
      <c r="BK31" s="386"/>
      <c r="BL31" s="386"/>
      <c r="BM31" s="387"/>
      <c r="BP31" s="142"/>
      <c r="BQ31" s="52"/>
      <c r="BR31" s="52"/>
      <c r="BS31" s="135"/>
      <c r="BT31" s="143"/>
      <c r="BU31" s="143"/>
      <c r="BV31" s="143"/>
      <c r="BW31" s="143"/>
      <c r="BX31" s="143"/>
      <c r="CA31" s="112" t="str">
        <f>AE38</f>
        <v>Charges sociales employés</v>
      </c>
      <c r="CB31" s="52"/>
      <c r="CC31" s="52"/>
      <c r="CD31" s="259">
        <f t="shared" si="50"/>
        <v>0</v>
      </c>
      <c r="CE31" s="259">
        <f t="shared" si="50"/>
        <v>0</v>
      </c>
      <c r="CF31" s="259">
        <f t="shared" si="50"/>
        <v>0</v>
      </c>
      <c r="CG31" s="259">
        <f t="shared" si="50"/>
        <v>0</v>
      </c>
      <c r="CH31" s="271">
        <f t="shared" si="50"/>
        <v>0</v>
      </c>
      <c r="CK31" s="302">
        <f t="shared" si="51"/>
        <v>0</v>
      </c>
      <c r="CL31" s="259">
        <f t="shared" si="51"/>
        <v>0</v>
      </c>
      <c r="CM31" s="259">
        <f t="shared" si="51"/>
        <v>0</v>
      </c>
      <c r="CN31" s="259">
        <f t="shared" si="51"/>
        <v>0</v>
      </c>
      <c r="CO31" s="259">
        <f t="shared" si="51"/>
        <v>0</v>
      </c>
      <c r="CP31" s="259">
        <f t="shared" si="51"/>
        <v>0</v>
      </c>
      <c r="CQ31" s="262">
        <f t="shared" si="51"/>
        <v>0</v>
      </c>
      <c r="CR31" s="303">
        <f t="shared" si="42"/>
        <v>0</v>
      </c>
    </row>
    <row r="32" spans="2:96" ht="15" customHeight="1" x14ac:dyDescent="0.25">
      <c r="B32" s="31"/>
      <c r="C32" s="422"/>
      <c r="D32" s="422"/>
      <c r="E32" s="422"/>
      <c r="F32" s="422"/>
      <c r="G32" s="422"/>
      <c r="H32" s="32"/>
      <c r="K32" s="44"/>
      <c r="L32" s="23"/>
      <c r="M32" s="23"/>
      <c r="N32" s="23"/>
      <c r="O32" s="24" t="s">
        <v>81</v>
      </c>
      <c r="P32" s="23"/>
      <c r="Q32" s="48">
        <f>+SUM(Q12,Q23,Q30:Q31)</f>
        <v>0</v>
      </c>
      <c r="T32" s="40"/>
      <c r="U32" s="23"/>
      <c r="V32" s="23"/>
      <c r="W32" s="23"/>
      <c r="X32" s="227"/>
      <c r="Y32" s="227"/>
      <c r="Z32" s="228"/>
      <c r="AA32" s="227"/>
      <c r="AB32" s="229"/>
      <c r="AE32" s="47" t="str">
        <f>IF(ISBLANK('Données à saisir'!A94),"",'Données à saisir'!A94)</f>
        <v>Libellé autre charge 2</v>
      </c>
      <c r="AF32" s="59"/>
      <c r="AG32" s="59"/>
      <c r="AH32" s="59"/>
      <c r="AI32" s="245">
        <f>IF(ISBLANK('Données à saisir'!B94),0,'Données à saisir'!B94)</f>
        <v>0</v>
      </c>
      <c r="AJ32" s="245">
        <f>IF(ISBLANK('Données à saisir'!C94),0,'Données à saisir'!C94)</f>
        <v>0</v>
      </c>
      <c r="AK32" s="351">
        <f>IF(ISBLANK('Données à saisir'!D94),0,'Données à saisir'!D94)</f>
        <v>0</v>
      </c>
      <c r="AL32" s="245">
        <f>IF(ISBLANK('Données à saisir'!E94),0,'Données à saisir'!E94)</f>
        <v>0</v>
      </c>
      <c r="AM32" s="315">
        <f>IF(ISBLANK('Données à saisir'!F94),0,'Données à saisir'!F94)</f>
        <v>0</v>
      </c>
      <c r="BP32" s="55"/>
      <c r="BQ32" s="52"/>
      <c r="BR32" s="52"/>
      <c r="BS32" s="52"/>
      <c r="BT32" s="366"/>
      <c r="BU32" s="144"/>
      <c r="BV32" s="144"/>
      <c r="BW32" s="217"/>
      <c r="BX32" s="217"/>
      <c r="CA32" s="112" t="str">
        <f>AE39</f>
        <v>Prélèvement dirigeant(s)</v>
      </c>
      <c r="CB32" s="52"/>
      <c r="CC32" s="52"/>
      <c r="CD32" s="259">
        <f t="shared" si="50"/>
        <v>0</v>
      </c>
      <c r="CE32" s="259">
        <f t="shared" si="50"/>
        <v>0</v>
      </c>
      <c r="CF32" s="259">
        <f t="shared" si="50"/>
        <v>0</v>
      </c>
      <c r="CG32" s="259">
        <f t="shared" si="50"/>
        <v>0</v>
      </c>
      <c r="CH32" s="271">
        <f t="shared" si="50"/>
        <v>0</v>
      </c>
      <c r="CK32" s="302">
        <f t="shared" si="51"/>
        <v>0</v>
      </c>
      <c r="CL32" s="259">
        <f t="shared" si="51"/>
        <v>0</v>
      </c>
      <c r="CM32" s="259">
        <f t="shared" si="51"/>
        <v>0</v>
      </c>
      <c r="CN32" s="259">
        <f t="shared" si="51"/>
        <v>0</v>
      </c>
      <c r="CO32" s="259">
        <f t="shared" si="51"/>
        <v>0</v>
      </c>
      <c r="CP32" s="259">
        <f t="shared" si="51"/>
        <v>0</v>
      </c>
      <c r="CQ32" s="262">
        <f t="shared" si="51"/>
        <v>0</v>
      </c>
      <c r="CR32" s="303">
        <f t="shared" si="42"/>
        <v>0</v>
      </c>
    </row>
    <row r="33" spans="2:96" ht="15" customHeight="1" thickBot="1" x14ac:dyDescent="0.3">
      <c r="B33" s="31"/>
      <c r="C33" s="430" t="str">
        <f>IF(ISBLANK('Données à saisir'!B8),"",('Données à saisir'!B8))</f>
        <v>SASU (IS)</v>
      </c>
      <c r="D33" s="430"/>
      <c r="E33" s="430"/>
      <c r="F33" s="430"/>
      <c r="G33" s="430"/>
      <c r="H33" s="32"/>
      <c r="K33" s="40"/>
      <c r="L33" s="23"/>
      <c r="M33" s="23"/>
      <c r="N33" s="23"/>
      <c r="O33" s="23"/>
      <c r="P33" s="23"/>
      <c r="Q33" s="46"/>
      <c r="T33" s="47" t="str">
        <f>K13</f>
        <v xml:space="preserve">Frais d’établissement </v>
      </c>
      <c r="U33" s="23"/>
      <c r="V33" s="23"/>
      <c r="W33" s="23"/>
      <c r="X33" s="230">
        <f>'Données à saisir'!C40</f>
        <v>0</v>
      </c>
      <c r="Y33" s="230">
        <f>'Données à saisir'!D40</f>
        <v>0</v>
      </c>
      <c r="Z33" s="231">
        <f>'Données à saisir'!E40</f>
        <v>0</v>
      </c>
      <c r="AA33" s="232">
        <f>'Données à saisir'!F40</f>
        <v>0</v>
      </c>
      <c r="AB33" s="233">
        <f>'Données à saisir'!G40</f>
        <v>0</v>
      </c>
      <c r="AE33" s="47" t="str">
        <f>IF(ISBLANK('Données à saisir'!A95),"",'Données à saisir'!A95)</f>
        <v>Libellé autre charge 3</v>
      </c>
      <c r="AF33" s="52"/>
      <c r="AG33" s="52"/>
      <c r="AH33" s="52"/>
      <c r="AI33" s="245">
        <f>IF(ISBLANK('Données à saisir'!B95),0,'Données à saisir'!B95)</f>
        <v>0</v>
      </c>
      <c r="AJ33" s="245">
        <f>IF(ISBLANK('Données à saisir'!C95),0,'Données à saisir'!C95)</f>
        <v>0</v>
      </c>
      <c r="AK33" s="351">
        <f>IF(ISBLANK('Données à saisir'!D95),0,'Données à saisir'!D95)</f>
        <v>0</v>
      </c>
      <c r="AL33" s="245">
        <f>IF(ISBLANK('Données à saisir'!E95),0,'Données à saisir'!E95)</f>
        <v>0</v>
      </c>
      <c r="AM33" s="315">
        <f>IF(ISBLANK('Données à saisir'!F95),0,'Données à saisir'!F95)</f>
        <v>0</v>
      </c>
      <c r="BE33" s="89" t="s">
        <v>196</v>
      </c>
      <c r="BP33" s="142"/>
      <c r="BQ33" s="52"/>
      <c r="BR33" s="52"/>
      <c r="BS33" s="135"/>
      <c r="BU33" s="143"/>
      <c r="BV33" s="143"/>
      <c r="BW33" s="143"/>
      <c r="BX33" s="143"/>
      <c r="CA33" s="112" t="str">
        <f>AE40</f>
        <v>Charges sociales dirigeant(s)</v>
      </c>
      <c r="CB33" s="52"/>
      <c r="CC33" s="52"/>
      <c r="CD33" s="259">
        <f t="shared" si="50"/>
        <v>0</v>
      </c>
      <c r="CE33" s="259">
        <f t="shared" si="50"/>
        <v>0</v>
      </c>
      <c r="CF33" s="259">
        <f t="shared" si="50"/>
        <v>0</v>
      </c>
      <c r="CG33" s="259">
        <f t="shared" si="50"/>
        <v>0</v>
      </c>
      <c r="CH33" s="271">
        <f t="shared" si="50"/>
        <v>0</v>
      </c>
      <c r="CK33" s="302">
        <f t="shared" si="51"/>
        <v>0</v>
      </c>
      <c r="CL33" s="259">
        <f t="shared" si="51"/>
        <v>0</v>
      </c>
      <c r="CM33" s="259">
        <f t="shared" si="51"/>
        <v>0</v>
      </c>
      <c r="CN33" s="259">
        <f t="shared" si="51"/>
        <v>0</v>
      </c>
      <c r="CO33" s="259">
        <f t="shared" si="51"/>
        <v>0</v>
      </c>
      <c r="CP33" s="259">
        <f t="shared" si="51"/>
        <v>0</v>
      </c>
      <c r="CQ33" s="262">
        <f t="shared" si="51"/>
        <v>0</v>
      </c>
      <c r="CR33" s="303">
        <f t="shared" si="42"/>
        <v>0</v>
      </c>
    </row>
    <row r="34" spans="2:96" ht="15" customHeight="1" x14ac:dyDescent="0.25">
      <c r="B34" s="31"/>
      <c r="C34" s="430"/>
      <c r="D34" s="430"/>
      <c r="E34" s="430"/>
      <c r="F34" s="430"/>
      <c r="G34" s="430"/>
      <c r="H34" s="32"/>
      <c r="K34" s="416" t="s">
        <v>139</v>
      </c>
      <c r="L34" s="417"/>
      <c r="M34" s="417"/>
      <c r="N34" s="417"/>
      <c r="O34" s="417"/>
      <c r="P34" s="418"/>
      <c r="Q34" s="414" t="s">
        <v>80</v>
      </c>
      <c r="T34" s="47" t="str">
        <f t="shared" ref="T34" si="52">K15</f>
        <v>Logiciels, formations</v>
      </c>
      <c r="U34" s="23"/>
      <c r="V34" s="23"/>
      <c r="W34" s="23"/>
      <c r="X34" s="230">
        <f>'Données à saisir'!C42</f>
        <v>0</v>
      </c>
      <c r="Y34" s="230">
        <f>'Données à saisir'!D42</f>
        <v>0</v>
      </c>
      <c r="Z34" s="231">
        <f>'Données à saisir'!E42</f>
        <v>0</v>
      </c>
      <c r="AA34" s="232">
        <f>'Données à saisir'!F42</f>
        <v>0</v>
      </c>
      <c r="AB34" s="233">
        <f>'Données à saisir'!G42</f>
        <v>0</v>
      </c>
      <c r="AE34" s="70"/>
      <c r="AF34" s="52"/>
      <c r="AG34" s="52"/>
      <c r="AH34" s="52"/>
      <c r="AI34" s="245"/>
      <c r="AJ34" s="245"/>
      <c r="AK34" s="351"/>
      <c r="AL34" s="245"/>
      <c r="AM34" s="315"/>
      <c r="AP34" s="379" t="s">
        <v>166</v>
      </c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1"/>
      <c r="BE34" s="129"/>
      <c r="BF34" s="129"/>
      <c r="BH34" s="137" t="s">
        <v>194</v>
      </c>
      <c r="BI34" s="402" t="s">
        <v>42</v>
      </c>
      <c r="BJ34" s="388" t="s">
        <v>43</v>
      </c>
      <c r="BK34" s="395" t="s">
        <v>44</v>
      </c>
      <c r="BL34" s="388" t="s">
        <v>100</v>
      </c>
      <c r="BM34" s="390" t="s">
        <v>101</v>
      </c>
      <c r="BP34" s="145"/>
      <c r="BQ34" s="146"/>
      <c r="BR34" s="52"/>
      <c r="BS34" s="146"/>
      <c r="BT34" s="143"/>
      <c r="BU34" s="147"/>
      <c r="BV34" s="147"/>
      <c r="BW34" s="147"/>
      <c r="BX34" s="147"/>
      <c r="CA34" s="66" t="s">
        <v>232</v>
      </c>
      <c r="CB34" s="67"/>
      <c r="CC34" s="67"/>
      <c r="CD34" s="260">
        <f>SUM(CD30:CD33)</f>
        <v>0</v>
      </c>
      <c r="CE34" s="260">
        <f t="shared" ref="CE34:CQ34" si="53">SUM(CE30:CE33)</f>
        <v>0</v>
      </c>
      <c r="CF34" s="260">
        <f t="shared" si="53"/>
        <v>0</v>
      </c>
      <c r="CG34" s="260">
        <f t="shared" si="53"/>
        <v>0</v>
      </c>
      <c r="CH34" s="273">
        <f t="shared" si="53"/>
        <v>0</v>
      </c>
      <c r="CK34" s="307">
        <f t="shared" si="53"/>
        <v>0</v>
      </c>
      <c r="CL34" s="260">
        <f t="shared" si="53"/>
        <v>0</v>
      </c>
      <c r="CM34" s="260">
        <f t="shared" si="53"/>
        <v>0</v>
      </c>
      <c r="CN34" s="260">
        <f t="shared" si="53"/>
        <v>0</v>
      </c>
      <c r="CO34" s="260">
        <f t="shared" si="53"/>
        <v>0</v>
      </c>
      <c r="CP34" s="260">
        <f t="shared" si="53"/>
        <v>0</v>
      </c>
      <c r="CQ34" s="261">
        <f t="shared" si="53"/>
        <v>0</v>
      </c>
      <c r="CR34" s="308">
        <f t="shared" si="42"/>
        <v>0</v>
      </c>
    </row>
    <row r="35" spans="2:96" ht="15" customHeight="1" x14ac:dyDescent="0.25">
      <c r="B35" s="31"/>
      <c r="C35" s="430"/>
      <c r="D35" s="430"/>
      <c r="E35" s="430"/>
      <c r="F35" s="430"/>
      <c r="G35" s="430"/>
      <c r="H35" s="32"/>
      <c r="K35" s="419"/>
      <c r="L35" s="420"/>
      <c r="M35" s="420"/>
      <c r="N35" s="420"/>
      <c r="O35" s="420"/>
      <c r="P35" s="421"/>
      <c r="Q35" s="415"/>
      <c r="T35" s="47" t="str">
        <f>K17</f>
        <v>Droits d’entrée</v>
      </c>
      <c r="U35" s="23"/>
      <c r="V35" s="23"/>
      <c r="W35" s="23"/>
      <c r="X35" s="230">
        <f>'Données à saisir'!C44</f>
        <v>0</v>
      </c>
      <c r="Y35" s="230">
        <f>'Données à saisir'!D44</f>
        <v>0</v>
      </c>
      <c r="Z35" s="231">
        <f>'Données à saisir'!E44</f>
        <v>0</v>
      </c>
      <c r="AA35" s="232">
        <f>'Données à saisir'!F44</f>
        <v>0</v>
      </c>
      <c r="AB35" s="233">
        <f>'Données à saisir'!G44</f>
        <v>0</v>
      </c>
      <c r="AE35" s="66" t="s">
        <v>131</v>
      </c>
      <c r="AF35" s="67"/>
      <c r="AG35" s="67"/>
      <c r="AH35" s="67"/>
      <c r="AI35" s="68">
        <f>AI16-AI17</f>
        <v>0</v>
      </c>
      <c r="AJ35" s="68">
        <f>AJ16-AJ17</f>
        <v>0</v>
      </c>
      <c r="AK35" s="116">
        <f>AK16-AK17</f>
        <v>0</v>
      </c>
      <c r="AL35" s="68">
        <f>AL16-AL17</f>
        <v>0</v>
      </c>
      <c r="AM35" s="69">
        <f>AM16-AM17</f>
        <v>0</v>
      </c>
      <c r="AP35" s="382"/>
      <c r="AQ35" s="383"/>
      <c r="AR35" s="383"/>
      <c r="AS35" s="383"/>
      <c r="AT35" s="383"/>
      <c r="AU35" s="383"/>
      <c r="AV35" s="383"/>
      <c r="AW35" s="383"/>
      <c r="AX35" s="383"/>
      <c r="AY35" s="383"/>
      <c r="AZ35" s="383"/>
      <c r="BA35" s="383"/>
      <c r="BB35" s="384"/>
      <c r="BE35" s="66" t="s">
        <v>191</v>
      </c>
      <c r="BF35" s="67"/>
      <c r="BG35" s="67"/>
      <c r="BH35" s="67"/>
      <c r="BI35" s="403"/>
      <c r="BJ35" s="389"/>
      <c r="BK35" s="396"/>
      <c r="BL35" s="389"/>
      <c r="BM35" s="391"/>
      <c r="BP35" s="52"/>
      <c r="BQ35" s="52"/>
      <c r="BR35" s="52"/>
      <c r="BS35" s="52"/>
      <c r="BT35" s="52"/>
      <c r="BU35" s="52"/>
      <c r="BV35" s="52"/>
      <c r="BW35" s="52"/>
      <c r="BX35" s="52"/>
      <c r="CA35" s="112" t="str">
        <f>AE42</f>
        <v>Frais bancaires, charges financières</v>
      </c>
      <c r="CB35" s="55"/>
      <c r="CC35" s="55"/>
      <c r="CD35" s="259">
        <f>$AI42/12</f>
        <v>0</v>
      </c>
      <c r="CE35" s="259">
        <f>$AI42/12</f>
        <v>0</v>
      </c>
      <c r="CF35" s="259">
        <f>$AI42/12</f>
        <v>0</v>
      </c>
      <c r="CG35" s="259">
        <f>$AI42/12</f>
        <v>0</v>
      </c>
      <c r="CH35" s="271">
        <f>$AI42/12</f>
        <v>0</v>
      </c>
      <c r="CK35" s="302">
        <f t="shared" ref="CK35:CQ35" si="54">$AI42/12</f>
        <v>0</v>
      </c>
      <c r="CL35" s="259">
        <f t="shared" si="54"/>
        <v>0</v>
      </c>
      <c r="CM35" s="259">
        <f t="shared" si="54"/>
        <v>0</v>
      </c>
      <c r="CN35" s="259">
        <f t="shared" si="54"/>
        <v>0</v>
      </c>
      <c r="CO35" s="259">
        <f t="shared" si="54"/>
        <v>0</v>
      </c>
      <c r="CP35" s="259">
        <f t="shared" si="54"/>
        <v>0</v>
      </c>
      <c r="CQ35" s="262">
        <f t="shared" si="54"/>
        <v>0</v>
      </c>
      <c r="CR35" s="303">
        <f t="shared" si="42"/>
        <v>0</v>
      </c>
    </row>
    <row r="36" spans="2:96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7" t="str">
        <f>K21</f>
        <v>Frais de dossier</v>
      </c>
      <c r="U36" s="23"/>
      <c r="V36" s="23"/>
      <c r="W36" s="23"/>
      <c r="X36" s="230">
        <f>'Données à saisir'!C48</f>
        <v>0</v>
      </c>
      <c r="Y36" s="230">
        <f>'Données à saisir'!D48</f>
        <v>0</v>
      </c>
      <c r="Z36" s="231">
        <f>'Données à saisir'!E48</f>
        <v>0</v>
      </c>
      <c r="AA36" s="232">
        <f>'Données à saisir'!F48</f>
        <v>0</v>
      </c>
      <c r="AB36" s="233">
        <f>'Données à saisir'!G48</f>
        <v>0</v>
      </c>
      <c r="AE36" s="51" t="s">
        <v>87</v>
      </c>
      <c r="AF36" s="52"/>
      <c r="AG36" s="52"/>
      <c r="AH36" s="52"/>
      <c r="AI36" s="250">
        <f>IF(ISBLANK('Données à saisir'!B91),0,'Données à saisir'!B91)</f>
        <v>0</v>
      </c>
      <c r="AJ36" s="250">
        <f>IF(ISBLANK('Données à saisir'!C91),0,'Données à saisir'!C91)</f>
        <v>0</v>
      </c>
      <c r="AK36" s="251">
        <f>IF(ISBLANK('Données à saisir'!D91),0,'Données à saisir'!D91)</f>
        <v>0</v>
      </c>
      <c r="AL36" s="250">
        <f>IF(ISBLANK('Données à saisir'!E91),0,'Données à saisir'!E91)</f>
        <v>0</v>
      </c>
      <c r="AM36" s="252">
        <f>IF(ISBLANK('Données à saisir'!F91),0,'Données à saisir'!F91)</f>
        <v>0</v>
      </c>
      <c r="AP36" s="385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6"/>
      <c r="BB36" s="387"/>
      <c r="BE36" s="112" t="s">
        <v>193</v>
      </c>
      <c r="BF36" s="52"/>
      <c r="BG36" s="52"/>
      <c r="BH36" s="287">
        <f>'Données à saisir'!D129</f>
        <v>0</v>
      </c>
      <c r="BI36" s="275">
        <f>BI11/365*$BH36</f>
        <v>0</v>
      </c>
      <c r="BJ36" s="276">
        <f>BJ11/365*$BH36</f>
        <v>0</v>
      </c>
      <c r="BK36" s="277">
        <f>BK11/365*$BH36</f>
        <v>0</v>
      </c>
      <c r="BL36" s="276">
        <f>BL11/365*$BH36</f>
        <v>0</v>
      </c>
      <c r="BM36" s="278">
        <f>BM11/365*$BH36</f>
        <v>0</v>
      </c>
      <c r="BP36" s="52"/>
      <c r="BQ36" s="52"/>
      <c r="BR36" s="52"/>
      <c r="BS36" s="52"/>
      <c r="BT36" s="52"/>
      <c r="BU36" s="52"/>
      <c r="BV36" s="52"/>
      <c r="BW36" s="52"/>
      <c r="BX36" s="52"/>
      <c r="CA36" s="66" t="s">
        <v>233</v>
      </c>
      <c r="CB36" s="67"/>
      <c r="CC36" s="67"/>
      <c r="CD36" s="260">
        <f>SUM(CD24:CD29,CD34:CD35)</f>
        <v>0</v>
      </c>
      <c r="CE36" s="260">
        <f>SUM(CE24:CE29,CE34:CE35)</f>
        <v>0</v>
      </c>
      <c r="CF36" s="260">
        <f>SUM(CF24:CF29,CF34:CF35)</f>
        <v>0</v>
      </c>
      <c r="CG36" s="260">
        <f>SUM(CG24:CG29,CG34:CG35)</f>
        <v>0</v>
      </c>
      <c r="CH36" s="273">
        <f>SUM(CH24:CH29,CH34:CH35)</f>
        <v>0</v>
      </c>
      <c r="CK36" s="307">
        <f t="shared" ref="CK36:CQ36" si="55">SUM(CK24:CK29,CK34:CK35)</f>
        <v>0</v>
      </c>
      <c r="CL36" s="260">
        <f t="shared" si="55"/>
        <v>0</v>
      </c>
      <c r="CM36" s="260">
        <f t="shared" si="55"/>
        <v>0</v>
      </c>
      <c r="CN36" s="260">
        <f t="shared" si="55"/>
        <v>0</v>
      </c>
      <c r="CO36" s="260">
        <f t="shared" si="55"/>
        <v>0</v>
      </c>
      <c r="CP36" s="260">
        <f t="shared" si="55"/>
        <v>0</v>
      </c>
      <c r="CQ36" s="261">
        <f t="shared" si="55"/>
        <v>0</v>
      </c>
      <c r="CR36" s="308">
        <f t="shared" si="42"/>
        <v>0</v>
      </c>
    </row>
    <row r="37" spans="2:96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82</v>
      </c>
      <c r="Q37" s="312">
        <f>SUM(Q38:Q39)</f>
        <v>0</v>
      </c>
      <c r="T37" s="47" t="str">
        <f>K22</f>
        <v>Frais de notaire ou d’avocat</v>
      </c>
      <c r="U37" s="23"/>
      <c r="V37" s="23"/>
      <c r="W37" s="23"/>
      <c r="X37" s="230">
        <f>'Données à saisir'!C49</f>
        <v>0</v>
      </c>
      <c r="Y37" s="230">
        <f>'Données à saisir'!D49</f>
        <v>0</v>
      </c>
      <c r="Z37" s="231">
        <f>'Données à saisir'!E49</f>
        <v>0</v>
      </c>
      <c r="AA37" s="232">
        <f>'Données à saisir'!F49</f>
        <v>0</v>
      </c>
      <c r="AB37" s="233">
        <f>'Données à saisir'!G49</f>
        <v>0</v>
      </c>
      <c r="AE37" s="51" t="s">
        <v>24</v>
      </c>
      <c r="AF37" s="52"/>
      <c r="AG37" s="52"/>
      <c r="AH37" s="52"/>
      <c r="AI37" s="250">
        <f>'Données à saisir'!B135</f>
        <v>0</v>
      </c>
      <c r="AJ37" s="250">
        <f>'Données à saisir'!C135</f>
        <v>0</v>
      </c>
      <c r="AK37" s="251">
        <f>'Données à saisir'!D135</f>
        <v>0</v>
      </c>
      <c r="AL37" s="250">
        <f>'Données à saisir'!E135</f>
        <v>0</v>
      </c>
      <c r="AM37" s="252">
        <f>'Données à saisir'!F135</f>
        <v>0</v>
      </c>
      <c r="BE37" s="66" t="s">
        <v>190</v>
      </c>
      <c r="BF37" s="67"/>
      <c r="BG37" s="67"/>
      <c r="BH37" s="288"/>
      <c r="BI37" s="279"/>
      <c r="BJ37" s="280"/>
      <c r="BK37" s="281"/>
      <c r="BL37" s="280"/>
      <c r="BM37" s="282"/>
      <c r="BP37" s="138"/>
      <c r="BQ37" s="138"/>
      <c r="BR37" s="138"/>
      <c r="BS37" s="138"/>
      <c r="BT37" s="138"/>
      <c r="BU37" s="138"/>
      <c r="BV37" s="138"/>
      <c r="BW37" s="138"/>
      <c r="BX37" s="138"/>
      <c r="CA37" s="66" t="s">
        <v>235</v>
      </c>
      <c r="CB37" s="67"/>
      <c r="CC37" s="67"/>
      <c r="CD37" s="260">
        <f>SUM(CD15:CD20)</f>
        <v>0</v>
      </c>
      <c r="CE37" s="260">
        <f>SUM(CE15:CE20)</f>
        <v>0</v>
      </c>
      <c r="CF37" s="260">
        <f>SUM(CF15:CF20)</f>
        <v>0</v>
      </c>
      <c r="CG37" s="260">
        <f>SUM(CG15:CG20)</f>
        <v>0</v>
      </c>
      <c r="CH37" s="273">
        <f>SUM(CH15:CH20)</f>
        <v>0</v>
      </c>
      <c r="CK37" s="307">
        <f t="shared" ref="CK37:CQ37" si="56">SUM(CK15:CK20)</f>
        <v>0</v>
      </c>
      <c r="CL37" s="260">
        <f t="shared" si="56"/>
        <v>0</v>
      </c>
      <c r="CM37" s="260">
        <f t="shared" si="56"/>
        <v>0</v>
      </c>
      <c r="CN37" s="260">
        <f t="shared" si="56"/>
        <v>0</v>
      </c>
      <c r="CO37" s="260">
        <f t="shared" si="56"/>
        <v>0</v>
      </c>
      <c r="CP37" s="260">
        <f t="shared" si="56"/>
        <v>0</v>
      </c>
      <c r="CQ37" s="261">
        <f t="shared" si="56"/>
        <v>0</v>
      </c>
      <c r="CR37" s="308">
        <f t="shared" ref="CR37" si="57">SUM(CD37:CQ37)</f>
        <v>0</v>
      </c>
    </row>
    <row r="38" spans="2:96" ht="15" customHeight="1" thickTop="1" x14ac:dyDescent="0.25">
      <c r="K38" s="47" t="str">
        <f>'Données à saisir'!A59</f>
        <v>Apport personnel ou familial</v>
      </c>
      <c r="L38" s="23"/>
      <c r="M38" s="23"/>
      <c r="N38" s="23"/>
      <c r="O38" s="23"/>
      <c r="P38" s="23"/>
      <c r="Q38" s="313">
        <f>IF(ISBLANK('Données à saisir'!B59),0,'Données à saisir'!B59)</f>
        <v>0</v>
      </c>
      <c r="T38" s="47"/>
      <c r="U38" s="23"/>
      <c r="V38" s="23"/>
      <c r="W38" s="23"/>
      <c r="X38" s="230"/>
      <c r="Y38" s="230"/>
      <c r="Z38" s="231"/>
      <c r="AA38" s="232"/>
      <c r="AB38" s="233"/>
      <c r="AE38" s="112" t="s">
        <v>25</v>
      </c>
      <c r="AF38" s="162"/>
      <c r="AG38" s="162"/>
      <c r="AH38" s="162"/>
      <c r="AI38" s="259">
        <f>'Données à saisir'!B141</f>
        <v>0</v>
      </c>
      <c r="AJ38" s="259">
        <f>'Données à saisir'!C141</f>
        <v>0</v>
      </c>
      <c r="AK38" s="264">
        <f>'Données à saisir'!D141</f>
        <v>0</v>
      </c>
      <c r="AL38" s="259">
        <f>'Données à saisir'!E141</f>
        <v>0</v>
      </c>
      <c r="AM38" s="271">
        <f>'Données à saisir'!F141</f>
        <v>0</v>
      </c>
      <c r="BE38" s="130" t="s">
        <v>192</v>
      </c>
      <c r="BF38" s="131"/>
      <c r="BG38" s="131"/>
      <c r="BH38" s="289">
        <f>'Données à saisir'!D130</f>
        <v>0</v>
      </c>
      <c r="BI38" s="275">
        <f>BI12/365*$BH38</f>
        <v>0</v>
      </c>
      <c r="BJ38" s="276">
        <f>BJ12/365*$BH38</f>
        <v>0</v>
      </c>
      <c r="BK38" s="277">
        <f>BK12/365*$BH38</f>
        <v>0</v>
      </c>
      <c r="BL38" s="276">
        <f>BL12/365*$BH38</f>
        <v>0</v>
      </c>
      <c r="BM38" s="278">
        <f>BM12/365*$BH38</f>
        <v>0</v>
      </c>
      <c r="BP38" s="138"/>
      <c r="BQ38" s="138"/>
      <c r="BR38" s="138"/>
      <c r="BS38" s="138"/>
      <c r="BT38" s="138"/>
      <c r="BU38" s="138"/>
      <c r="BV38" s="138"/>
      <c r="BW38" s="138"/>
      <c r="BX38" s="138"/>
      <c r="CA38" s="112" t="s">
        <v>234</v>
      </c>
      <c r="CB38" s="52"/>
      <c r="CC38" s="52"/>
      <c r="CD38" s="245">
        <v>0</v>
      </c>
      <c r="CE38" s="259">
        <f>CD40</f>
        <v>0</v>
      </c>
      <c r="CF38" s="259">
        <f>CE40</f>
        <v>0</v>
      </c>
      <c r="CG38" s="259">
        <f>CF40</f>
        <v>0</v>
      </c>
      <c r="CH38" s="298">
        <f>CG40</f>
        <v>0</v>
      </c>
      <c r="CK38" s="302">
        <f>CH40</f>
        <v>0</v>
      </c>
      <c r="CL38" s="259">
        <f t="shared" ref="CL38:CQ38" si="58">CK40</f>
        <v>0</v>
      </c>
      <c r="CM38" s="259">
        <f t="shared" si="58"/>
        <v>0</v>
      </c>
      <c r="CN38" s="259">
        <f t="shared" si="58"/>
        <v>0</v>
      </c>
      <c r="CO38" s="259">
        <f t="shared" si="58"/>
        <v>0</v>
      </c>
      <c r="CP38" s="259">
        <f t="shared" si="58"/>
        <v>0</v>
      </c>
      <c r="CQ38" s="262">
        <f t="shared" si="58"/>
        <v>0</v>
      </c>
      <c r="CR38" s="303"/>
    </row>
    <row r="39" spans="2:96" ht="15" customHeight="1" x14ac:dyDescent="0.25">
      <c r="K39" s="47" t="str">
        <f>'Données à saisir'!A60</f>
        <v>Apports en nature (en valeur)</v>
      </c>
      <c r="L39" s="23"/>
      <c r="M39" s="23"/>
      <c r="N39" s="23"/>
      <c r="O39" s="23"/>
      <c r="P39" s="23"/>
      <c r="Q39" s="313">
        <f>IF(ISBLANK('Données à saisir'!B60),0,'Données à saisir'!B60)</f>
        <v>0</v>
      </c>
      <c r="T39" s="47"/>
      <c r="U39" s="23"/>
      <c r="V39" s="23"/>
      <c r="W39" s="23"/>
      <c r="X39" s="230"/>
      <c r="Y39" s="230"/>
      <c r="Z39" s="231"/>
      <c r="AA39" s="232"/>
      <c r="AB39" s="233"/>
      <c r="AE39" s="51" t="s">
        <v>92</v>
      </c>
      <c r="AF39" s="52"/>
      <c r="AG39" s="52"/>
      <c r="AH39" s="52"/>
      <c r="AI39" s="250">
        <f>'Données à saisir'!B136</f>
        <v>0</v>
      </c>
      <c r="AJ39" s="250">
        <f>'Données à saisir'!C136</f>
        <v>0</v>
      </c>
      <c r="AK39" s="251">
        <f>'Données à saisir'!D136</f>
        <v>0</v>
      </c>
      <c r="AL39" s="250">
        <f>'Données à saisir'!E136</f>
        <v>0</v>
      </c>
      <c r="AM39" s="252">
        <f>'Données à saisir'!F136</f>
        <v>0</v>
      </c>
      <c r="BE39" s="133" t="s">
        <v>195</v>
      </c>
      <c r="BF39" s="132"/>
      <c r="BG39" s="67"/>
      <c r="BH39" s="290"/>
      <c r="BI39" s="283">
        <f>BI36-BI38</f>
        <v>0</v>
      </c>
      <c r="BJ39" s="284">
        <f>BJ36-BJ38</f>
        <v>0</v>
      </c>
      <c r="BK39" s="285">
        <f>BK36-BK38</f>
        <v>0</v>
      </c>
      <c r="BL39" s="284">
        <f>BL36-BL38</f>
        <v>0</v>
      </c>
      <c r="BM39" s="286">
        <f>BM36-BM38</f>
        <v>0</v>
      </c>
      <c r="BP39" s="138"/>
      <c r="BQ39" s="138"/>
      <c r="BR39" s="138"/>
      <c r="BS39" s="138"/>
      <c r="BT39" s="138"/>
      <c r="BU39" s="138"/>
      <c r="BV39" s="138"/>
      <c r="BW39" s="138"/>
      <c r="BX39" s="138"/>
      <c r="CA39" s="71" t="s">
        <v>242</v>
      </c>
      <c r="CB39" s="59"/>
      <c r="CC39" s="59"/>
      <c r="CD39" s="250">
        <f>CD37-CD36</f>
        <v>0</v>
      </c>
      <c r="CE39" s="250">
        <f t="shared" ref="CE39:CQ39" si="59">CE37-CE36</f>
        <v>0</v>
      </c>
      <c r="CF39" s="250">
        <f t="shared" si="59"/>
        <v>0</v>
      </c>
      <c r="CG39" s="250">
        <f t="shared" si="59"/>
        <v>0</v>
      </c>
      <c r="CH39" s="256">
        <f t="shared" si="59"/>
        <v>0</v>
      </c>
      <c r="CI39" s="1"/>
      <c r="CJ39" s="1"/>
      <c r="CK39" s="310">
        <f t="shared" si="59"/>
        <v>0</v>
      </c>
      <c r="CL39" s="250">
        <f t="shared" si="59"/>
        <v>0</v>
      </c>
      <c r="CM39" s="250">
        <f t="shared" si="59"/>
        <v>0</v>
      </c>
      <c r="CN39" s="250">
        <f t="shared" si="59"/>
        <v>0</v>
      </c>
      <c r="CO39" s="250">
        <f t="shared" si="59"/>
        <v>0</v>
      </c>
      <c r="CP39" s="250">
        <f t="shared" si="59"/>
        <v>0</v>
      </c>
      <c r="CQ39" s="309">
        <f t="shared" si="59"/>
        <v>0</v>
      </c>
      <c r="CR39" s="311"/>
    </row>
    <row r="40" spans="2:96" ht="15" customHeight="1" thickBot="1" x14ac:dyDescent="0.3">
      <c r="K40" s="43" t="s">
        <v>77</v>
      </c>
      <c r="L40" s="23"/>
      <c r="M40" s="23"/>
      <c r="N40" s="94" t="s">
        <v>146</v>
      </c>
      <c r="O40" s="94" t="s">
        <v>147</v>
      </c>
      <c r="P40" s="23"/>
      <c r="Q40" s="312">
        <f>SUM(Q41:Q43)</f>
        <v>0</v>
      </c>
      <c r="T40" s="102" t="s">
        <v>157</v>
      </c>
      <c r="U40" s="39"/>
      <c r="V40" s="39"/>
      <c r="W40" s="39"/>
      <c r="X40" s="223">
        <f>SUM(X42:X46)</f>
        <v>0</v>
      </c>
      <c r="Y40" s="223">
        <f>SUM(Y42:Y46)</f>
        <v>0</v>
      </c>
      <c r="Z40" s="234">
        <f>SUM(Z42:Z46)</f>
        <v>0</v>
      </c>
      <c r="AA40" s="225">
        <f>SUM(AA42:AA46)</f>
        <v>0</v>
      </c>
      <c r="AB40" s="226">
        <f>SUM(AB42:AB46)</f>
        <v>0</v>
      </c>
      <c r="AE40" s="112" t="s">
        <v>91</v>
      </c>
      <c r="AF40" s="162"/>
      <c r="AG40" s="162"/>
      <c r="AH40" s="88" t="str">
        <f>IF('Données à saisir'!C138="Oui","(Acre)","")</f>
        <v>(Acre)</v>
      </c>
      <c r="AI40" s="259">
        <f>IF('Données à saisir'!C138="Oui",'Données à saisir'!I149,'Données à saisir'!B149)</f>
        <v>0</v>
      </c>
      <c r="AJ40" s="259">
        <f>IF('Données à saisir'!C138="Oui",'Données à saisir'!J149,'Données à saisir'!C149)</f>
        <v>0</v>
      </c>
      <c r="AK40" s="264">
        <f>IF('Données à saisir'!C138="Oui",'Données à saisir'!K149,'Données à saisir'!D149)</f>
        <v>0</v>
      </c>
      <c r="AL40" s="259">
        <f>IF('Données à saisir'!D138="Oui",'Données à saisir'!L149,'Données à saisir'!E149)</f>
        <v>0</v>
      </c>
      <c r="AM40" s="271">
        <f>IF('Données à saisir'!E138="Oui",'Données à saisir'!M149,'Données à saisir'!F149)</f>
        <v>0</v>
      </c>
      <c r="AS40" s="407" t="s">
        <v>42</v>
      </c>
      <c r="AT40" s="113"/>
      <c r="AU40" s="395" t="s">
        <v>43</v>
      </c>
      <c r="AV40" s="120"/>
      <c r="AW40" s="395" t="s">
        <v>44</v>
      </c>
      <c r="AX40" s="113"/>
      <c r="AY40" s="395" t="s">
        <v>100</v>
      </c>
      <c r="AZ40" s="120"/>
      <c r="BA40" s="409" t="s">
        <v>101</v>
      </c>
      <c r="BB40" s="218"/>
      <c r="BE40" s="52"/>
      <c r="BF40" s="52"/>
      <c r="BG40" s="52"/>
      <c r="BH40" s="52"/>
      <c r="BI40" s="52"/>
      <c r="BJ40" s="52"/>
      <c r="BK40" s="52"/>
      <c r="BL40" s="52"/>
      <c r="BM40" s="52"/>
      <c r="BP40" s="52"/>
      <c r="BQ40" s="52"/>
      <c r="BR40" s="52"/>
      <c r="BS40" s="52"/>
      <c r="BT40" s="52"/>
      <c r="BU40" s="52"/>
      <c r="BV40" s="52"/>
      <c r="BW40" s="52"/>
      <c r="BX40" s="52"/>
      <c r="CA40" s="66" t="s">
        <v>243</v>
      </c>
      <c r="CB40" s="67"/>
      <c r="CC40" s="67"/>
      <c r="CD40" s="68">
        <f>CD39</f>
        <v>0</v>
      </c>
      <c r="CE40" s="68">
        <f>CE38+CE39</f>
        <v>0</v>
      </c>
      <c r="CF40" s="68">
        <f>CF38+CF39</f>
        <v>0</v>
      </c>
      <c r="CG40" s="68">
        <f>CG38+CG39</f>
        <v>0</v>
      </c>
      <c r="CH40" s="69">
        <f t="shared" ref="CH40:CQ40" si="60">CH38+CH39</f>
        <v>0</v>
      </c>
      <c r="CK40" s="154">
        <f t="shared" si="60"/>
        <v>0</v>
      </c>
      <c r="CL40" s="68">
        <f t="shared" si="60"/>
        <v>0</v>
      </c>
      <c r="CM40" s="68">
        <f t="shared" si="60"/>
        <v>0</v>
      </c>
      <c r="CN40" s="68">
        <f t="shared" si="60"/>
        <v>0</v>
      </c>
      <c r="CO40" s="68">
        <f t="shared" si="60"/>
        <v>0</v>
      </c>
      <c r="CP40" s="68">
        <f t="shared" si="60"/>
        <v>0</v>
      </c>
      <c r="CQ40" s="118">
        <f t="shared" si="60"/>
        <v>0</v>
      </c>
      <c r="CR40" s="156"/>
    </row>
    <row r="41" spans="2:96" ht="15" customHeight="1" thickTop="1" x14ac:dyDescent="0.25">
      <c r="B41" s="28"/>
      <c r="C41" s="29"/>
      <c r="D41" s="29"/>
      <c r="E41" s="29"/>
      <c r="F41" s="29"/>
      <c r="G41" s="29"/>
      <c r="H41" s="30"/>
      <c r="K41" s="47" t="str">
        <f>IF(ISBLANK('Données à saisir'!A61),"",'Données à saisir'!A61)</f>
        <v>Prêt n°1 (nom de la banque)</v>
      </c>
      <c r="L41" s="23"/>
      <c r="M41" s="23"/>
      <c r="N41" s="197" t="str">
        <f>IF(ISBLANK('Données à saisir'!C61),"",'Données à saisir'!C61)</f>
        <v/>
      </c>
      <c r="O41" s="93" t="str">
        <f>IF(ISBLANK('Données à saisir'!D61),"",'Données à saisir'!D61)</f>
        <v/>
      </c>
      <c r="P41" s="23"/>
      <c r="Q41" s="313">
        <f>IF(ISBLANK('Données à saisir'!B61),0,'Données à saisir'!B61)</f>
        <v>0</v>
      </c>
      <c r="T41" s="40"/>
      <c r="U41" s="23"/>
      <c r="V41" s="23"/>
      <c r="W41" s="23"/>
      <c r="X41" s="227"/>
      <c r="Y41" s="227"/>
      <c r="Z41" s="228"/>
      <c r="AA41" s="227"/>
      <c r="AB41" s="229"/>
      <c r="AE41" s="66" t="s">
        <v>132</v>
      </c>
      <c r="AF41" s="67"/>
      <c r="AG41" s="67"/>
      <c r="AH41" s="67"/>
      <c r="AI41" s="68">
        <f>AI35-SUM(AI36:AI40)</f>
        <v>0</v>
      </c>
      <c r="AJ41" s="68">
        <f t="shared" ref="AJ41:AK41" si="61">AJ35-SUM(AJ36:AJ40)</f>
        <v>0</v>
      </c>
      <c r="AK41" s="116">
        <f t="shared" si="61"/>
        <v>0</v>
      </c>
      <c r="AL41" s="68">
        <f t="shared" ref="AL41:AM41" si="62">AL35-SUM(AL36:AL40)</f>
        <v>0</v>
      </c>
      <c r="AM41" s="69">
        <f t="shared" si="62"/>
        <v>0</v>
      </c>
      <c r="AP41" s="59"/>
      <c r="AS41" s="408"/>
      <c r="AT41" s="114"/>
      <c r="AU41" s="396"/>
      <c r="AV41" s="121"/>
      <c r="AW41" s="396"/>
      <c r="AX41" s="114"/>
      <c r="AY41" s="396"/>
      <c r="AZ41" s="121"/>
      <c r="BA41" s="410"/>
      <c r="BB41" s="219"/>
      <c r="BE41" s="52"/>
      <c r="BF41" s="52"/>
      <c r="BG41" s="52"/>
      <c r="BH41" s="52"/>
      <c r="BI41" s="52"/>
      <c r="BJ41" s="52"/>
      <c r="BK41" s="52"/>
      <c r="BL41" s="52"/>
      <c r="BM41" s="52"/>
      <c r="BP41" s="52"/>
      <c r="BQ41" s="52"/>
      <c r="BR41" s="52"/>
      <c r="BS41" s="52"/>
      <c r="BT41" s="52"/>
      <c r="BU41" s="52"/>
      <c r="BV41" s="52"/>
      <c r="BW41" s="52"/>
      <c r="BX41" s="52"/>
      <c r="CA41" s="112"/>
      <c r="CB41" s="52"/>
      <c r="CC41" s="52"/>
      <c r="CD41" s="165" t="str">
        <f>IF(CD40&lt;0,CD40,"")</f>
        <v/>
      </c>
      <c r="CE41" s="165" t="str">
        <f t="shared" ref="CE41:CQ41" si="63">IF(CE40&lt;0,CE40,"")</f>
        <v/>
      </c>
      <c r="CF41" s="165" t="str">
        <f t="shared" si="63"/>
        <v/>
      </c>
      <c r="CG41" s="165" t="str">
        <f t="shared" si="63"/>
        <v/>
      </c>
      <c r="CH41" s="166" t="str">
        <f t="shared" si="63"/>
        <v/>
      </c>
      <c r="CI41" s="167" t="str">
        <f t="shared" si="63"/>
        <v/>
      </c>
      <c r="CJ41" s="167" t="str">
        <f t="shared" si="63"/>
        <v/>
      </c>
      <c r="CK41" s="168" t="str">
        <f t="shared" si="63"/>
        <v/>
      </c>
      <c r="CL41" s="165" t="str">
        <f t="shared" si="63"/>
        <v/>
      </c>
      <c r="CM41" s="165" t="str">
        <f t="shared" si="63"/>
        <v/>
      </c>
      <c r="CN41" s="165" t="str">
        <f t="shared" si="63"/>
        <v/>
      </c>
      <c r="CO41" s="165" t="str">
        <f t="shared" si="63"/>
        <v/>
      </c>
      <c r="CP41" s="165" t="str">
        <f t="shared" si="63"/>
        <v/>
      </c>
      <c r="CQ41" s="169" t="str">
        <f t="shared" si="63"/>
        <v/>
      </c>
      <c r="CR41" s="188">
        <f>SUM(CD41:CQ41)</f>
        <v>0</v>
      </c>
    </row>
    <row r="42" spans="2:96" ht="15" customHeight="1" thickBot="1" x14ac:dyDescent="0.3">
      <c r="B42" s="31"/>
      <c r="C42" s="431" t="str">
        <f>IF(ISBLANK('Données à saisir'!B9),"",('Données à saisir'!B9))</f>
        <v/>
      </c>
      <c r="D42" s="431"/>
      <c r="E42" s="431"/>
      <c r="F42" s="431"/>
      <c r="G42" s="431"/>
      <c r="H42" s="32"/>
      <c r="K42" s="47" t="str">
        <f>IF(ISBLANK('Données à saisir'!A62),"",'Données à saisir'!A62)</f>
        <v>Prêt n°2 (nom de la banque)</v>
      </c>
      <c r="L42" s="23"/>
      <c r="M42" s="23"/>
      <c r="N42" s="197" t="str">
        <f>IF(ISBLANK('Données à saisir'!C62),"",'Données à saisir'!C62)</f>
        <v/>
      </c>
      <c r="O42" s="93" t="str">
        <f>IF(ISBLANK('Données à saisir'!D62),"",'Données à saisir'!D62)</f>
        <v/>
      </c>
      <c r="P42" s="23"/>
      <c r="Q42" s="313">
        <f>IF(ISBLANK('Données à saisir'!B62),0,'Données à saisir'!B62)</f>
        <v>0</v>
      </c>
      <c r="T42" s="47" t="str">
        <f>K24</f>
        <v>Enseigne et éléments de communication</v>
      </c>
      <c r="U42" s="23"/>
      <c r="V42" s="23"/>
      <c r="W42" s="23"/>
      <c r="X42" s="230">
        <f>'Données à saisir'!C50</f>
        <v>0</v>
      </c>
      <c r="Y42" s="230">
        <f>'Données à saisir'!D50</f>
        <v>0</v>
      </c>
      <c r="Z42" s="231">
        <f>'Données à saisir'!E50</f>
        <v>0</v>
      </c>
      <c r="AA42" s="232">
        <f>'Données à saisir'!F50</f>
        <v>0</v>
      </c>
      <c r="AB42" s="233">
        <f>'Données à saisir'!G50</f>
        <v>0</v>
      </c>
      <c r="AE42" s="51" t="s">
        <v>135</v>
      </c>
      <c r="AF42" s="55"/>
      <c r="AG42" s="55"/>
      <c r="AH42" s="55"/>
      <c r="AI42" s="250">
        <f>IF(ISERROR('Données à saisir'!B90+SUM('Données à saisir'!G70:G72)),0,'Données à saisir'!B90+SUM('Données à saisir'!G70:G72))</f>
        <v>0</v>
      </c>
      <c r="AJ42" s="250">
        <f>'Données à saisir'!C90+SUM('Données à saisir'!H70:H72)</f>
        <v>0</v>
      </c>
      <c r="AK42" s="251">
        <f>'Données à saisir'!D90+SUM('Données à saisir'!I70:I72)</f>
        <v>0</v>
      </c>
      <c r="AL42" s="250">
        <f>'Données à saisir'!E90+SUM('Données à saisir'!J70:J72)</f>
        <v>0</v>
      </c>
      <c r="AM42" s="252">
        <f>'Données à saisir'!F90+SUM('Données à saisir'!K70:K72)</f>
        <v>0</v>
      </c>
      <c r="AP42" s="345" t="s">
        <v>168</v>
      </c>
      <c r="AQ42" s="67"/>
      <c r="AR42" s="67"/>
      <c r="AS42" s="336">
        <f>AS27</f>
        <v>0</v>
      </c>
      <c r="AT42" s="122"/>
      <c r="AU42" s="336">
        <f>AU27</f>
        <v>0</v>
      </c>
      <c r="AV42" s="122"/>
      <c r="AW42" s="339">
        <f>AW27</f>
        <v>0</v>
      </c>
      <c r="AX42" s="116"/>
      <c r="AY42" s="336">
        <f>AY27</f>
        <v>0</v>
      </c>
      <c r="AZ42" s="122"/>
      <c r="BA42" s="339">
        <f>BA27</f>
        <v>0</v>
      </c>
      <c r="BB42" s="69"/>
      <c r="BE42" s="140"/>
      <c r="BF42" s="140"/>
      <c r="BG42" s="52"/>
      <c r="BH42" s="141"/>
      <c r="BI42" s="401"/>
      <c r="BJ42" s="401"/>
      <c r="BK42" s="401"/>
      <c r="BL42" s="217"/>
      <c r="BM42" s="217"/>
      <c r="BP42" s="140"/>
      <c r="BQ42" s="140"/>
      <c r="BR42" s="52"/>
      <c r="BS42" s="141"/>
      <c r="BT42" s="59"/>
      <c r="BU42" s="59"/>
      <c r="BV42" s="59"/>
      <c r="BW42" s="59"/>
      <c r="BX42" s="59"/>
      <c r="CA42" s="127"/>
      <c r="CB42" s="57"/>
      <c r="CC42" s="57"/>
      <c r="CD42" s="64"/>
      <c r="CE42" s="64"/>
      <c r="CF42" s="64"/>
      <c r="CG42" s="64"/>
      <c r="CH42" s="62"/>
      <c r="CK42" s="155"/>
      <c r="CL42" s="64"/>
      <c r="CM42" s="64"/>
      <c r="CN42" s="64"/>
      <c r="CO42" s="64"/>
      <c r="CP42" s="64"/>
      <c r="CQ42" s="119"/>
      <c r="CR42" s="157"/>
    </row>
    <row r="43" spans="2:96" ht="15" customHeight="1" x14ac:dyDescent="0.25">
      <c r="B43" s="31"/>
      <c r="C43" s="432" t="str">
        <f>IF(ISBLANK('Données à saisir'!B10),"",('Données à saisir'!B10))</f>
        <v/>
      </c>
      <c r="D43" s="432"/>
      <c r="E43" s="432"/>
      <c r="F43" s="432"/>
      <c r="G43" s="432"/>
      <c r="H43" s="32"/>
      <c r="K43" s="47" t="str">
        <f>IF(ISBLANK('Données à saisir'!A63),"",'Données à saisir'!A63)</f>
        <v>Prêt n°3 (nom de la banque)</v>
      </c>
      <c r="L43" s="23"/>
      <c r="M43" s="23"/>
      <c r="N43" s="197" t="str">
        <f>IF(ISBLANK('Données à saisir'!C63),"",'Données à saisir'!C63)</f>
        <v/>
      </c>
      <c r="O43" s="93" t="str">
        <f>IF(ISBLANK('Données à saisir'!D63),"",'Données à saisir'!D63)</f>
        <v/>
      </c>
      <c r="P43" s="23"/>
      <c r="Q43" s="313">
        <f>IF(ISBLANK('Données à saisir'!B63),0,'Données à saisir'!B63)</f>
        <v>0</v>
      </c>
      <c r="T43" s="47" t="str">
        <f>K25</f>
        <v>Achat immobilier</v>
      </c>
      <c r="U43" s="23"/>
      <c r="V43" s="23"/>
      <c r="W43" s="23"/>
      <c r="X43" s="230">
        <f>'Données à saisir'!C51</f>
        <v>0</v>
      </c>
      <c r="Y43" s="230">
        <f>'Données à saisir'!D51</f>
        <v>0</v>
      </c>
      <c r="Z43" s="231">
        <f>'Données à saisir'!E51</f>
        <v>0</v>
      </c>
      <c r="AA43" s="232">
        <f>'Données à saisir'!F51</f>
        <v>0</v>
      </c>
      <c r="AB43" s="233">
        <f>'Données à saisir'!G51</f>
        <v>0</v>
      </c>
      <c r="AE43" s="51" t="s">
        <v>93</v>
      </c>
      <c r="AF43" s="55"/>
      <c r="AG43" s="55"/>
      <c r="AH43" s="55"/>
      <c r="AI43" s="250">
        <f>'Données à saisir'!C39</f>
        <v>0</v>
      </c>
      <c r="AJ43" s="250">
        <f>'Données à saisir'!D39</f>
        <v>0</v>
      </c>
      <c r="AK43" s="251">
        <f>'Données à saisir'!E39</f>
        <v>0</v>
      </c>
      <c r="AL43" s="250">
        <f>'Données à saisir'!F39</f>
        <v>0</v>
      </c>
      <c r="AM43" s="252">
        <f>'Données à saisir'!G39</f>
        <v>0</v>
      </c>
      <c r="AP43" s="347" t="s">
        <v>301</v>
      </c>
      <c r="AQ43" s="55"/>
      <c r="AR43" s="55"/>
      <c r="AS43" s="337">
        <f>AS22</f>
        <v>0</v>
      </c>
      <c r="AT43" s="123"/>
      <c r="AU43" s="337">
        <f>AU22</f>
        <v>0</v>
      </c>
      <c r="AV43" s="123"/>
      <c r="AW43" s="340">
        <f>AW22</f>
        <v>0</v>
      </c>
      <c r="AX43" s="115"/>
      <c r="AY43" s="337">
        <f>AY22</f>
        <v>0</v>
      </c>
      <c r="AZ43" s="123"/>
      <c r="BA43" s="340">
        <f>BA22</f>
        <v>0</v>
      </c>
      <c r="BB43" s="110"/>
      <c r="BE43" s="55"/>
      <c r="BF43" s="52"/>
      <c r="BG43" s="52"/>
      <c r="BH43" s="52"/>
      <c r="BI43" s="401"/>
      <c r="BJ43" s="401"/>
      <c r="BK43" s="401"/>
      <c r="BL43" s="217"/>
      <c r="BM43" s="217"/>
      <c r="BP43" s="55"/>
      <c r="BQ43" s="52"/>
      <c r="BR43" s="52"/>
      <c r="BS43" s="52"/>
      <c r="BT43" s="59"/>
      <c r="BU43" s="59"/>
      <c r="BV43" s="59"/>
      <c r="BW43" s="59"/>
      <c r="BX43" s="59"/>
      <c r="CA43" s="98"/>
      <c r="CB43" s="55"/>
      <c r="CC43" s="55"/>
      <c r="CD43" s="95"/>
      <c r="CE43" s="95"/>
      <c r="CF43" s="95"/>
      <c r="CG43" s="95"/>
      <c r="CH43" s="95"/>
      <c r="CQ43" s="87"/>
    </row>
    <row r="44" spans="2:96" ht="15" customHeight="1" x14ac:dyDescent="0.25">
      <c r="B44" s="31"/>
      <c r="C44" s="432" t="str">
        <f>IF(ISBLANK('Données à saisir'!B11),"",('Données à saisir'!B11))</f>
        <v/>
      </c>
      <c r="D44" s="432"/>
      <c r="E44" s="432"/>
      <c r="F44" s="432"/>
      <c r="G44" s="432"/>
      <c r="H44" s="32"/>
      <c r="K44" s="43" t="str">
        <f>IF(ISBLANK('Données à saisir'!A64),"",'Données à saisir'!A64)</f>
        <v>Subvention n°1 (libellé)</v>
      </c>
      <c r="L44" s="23"/>
      <c r="M44" s="23"/>
      <c r="N44" s="23"/>
      <c r="O44" s="23"/>
      <c r="P44" s="23"/>
      <c r="Q44" s="312">
        <f>IF(ISBLANK('Données à saisir'!B64),0,'Données à saisir'!B64)</f>
        <v>0</v>
      </c>
      <c r="T44" s="47" t="str">
        <f>K26</f>
        <v>Travaux et aménagements</v>
      </c>
      <c r="U44" s="23"/>
      <c r="V44" s="23"/>
      <c r="W44" s="23"/>
      <c r="X44" s="230">
        <f>'Données à saisir'!C52</f>
        <v>0</v>
      </c>
      <c r="Y44" s="230">
        <f>'Données à saisir'!D52</f>
        <v>0</v>
      </c>
      <c r="Z44" s="231">
        <f>'Données à saisir'!E52</f>
        <v>0</v>
      </c>
      <c r="AA44" s="232">
        <f>'Données à saisir'!F52</f>
        <v>0</v>
      </c>
      <c r="AB44" s="233">
        <f>'Données à saisir'!G52</f>
        <v>0</v>
      </c>
      <c r="AE44" s="66" t="s">
        <v>133</v>
      </c>
      <c r="AF44" s="67"/>
      <c r="AG44" s="67"/>
      <c r="AH44" s="67"/>
      <c r="AI44" s="68">
        <f>AI41-AI42-AI43</f>
        <v>0</v>
      </c>
      <c r="AJ44" s="68">
        <f t="shared" ref="AJ44:AK44" si="64">AJ41-AJ42-AJ43</f>
        <v>0</v>
      </c>
      <c r="AK44" s="116">
        <f t="shared" si="64"/>
        <v>0</v>
      </c>
      <c r="AL44" s="68">
        <f t="shared" ref="AL44:AM44" si="65">AL41-AL42-AL43</f>
        <v>0</v>
      </c>
      <c r="AM44" s="69">
        <f t="shared" si="65"/>
        <v>0</v>
      </c>
      <c r="AP44" s="345" t="s">
        <v>166</v>
      </c>
      <c r="AQ44" s="67"/>
      <c r="AR44" s="67"/>
      <c r="AS44" s="336">
        <f>AS42+AS43</f>
        <v>0</v>
      </c>
      <c r="AT44" s="122"/>
      <c r="AU44" s="336">
        <f t="shared" ref="AU44:AW44" si="66">AU42+AU43</f>
        <v>0</v>
      </c>
      <c r="AV44" s="122"/>
      <c r="AW44" s="339">
        <f t="shared" si="66"/>
        <v>0</v>
      </c>
      <c r="AX44" s="116"/>
      <c r="AY44" s="336">
        <f t="shared" ref="AY44" si="67">AY42+AY43</f>
        <v>0</v>
      </c>
      <c r="AZ44" s="122"/>
      <c r="BA44" s="339">
        <f t="shared" ref="BA44" si="68">BA42+BA43</f>
        <v>0</v>
      </c>
      <c r="BB44" s="69"/>
      <c r="BE44" s="142"/>
      <c r="BF44" s="52"/>
      <c r="BG44" s="52"/>
      <c r="BH44" s="135"/>
      <c r="BI44" s="143"/>
      <c r="BJ44" s="143"/>
      <c r="BK44" s="143"/>
      <c r="BL44" s="143"/>
      <c r="BM44" s="143"/>
      <c r="BP44" s="142"/>
      <c r="BQ44" s="52"/>
      <c r="BR44" s="52"/>
      <c r="BS44" s="135"/>
      <c r="BT44" s="143"/>
      <c r="BU44" s="143"/>
      <c r="BV44" s="143"/>
      <c r="BW44" s="143"/>
      <c r="BX44" s="143"/>
      <c r="CA44" s="367" t="s">
        <v>311</v>
      </c>
      <c r="CB44" s="52"/>
      <c r="CC44" s="52"/>
      <c r="CD44" s="95"/>
      <c r="CE44" s="95"/>
      <c r="CF44" s="95"/>
      <c r="CG44" s="95"/>
      <c r="CH44" s="95"/>
      <c r="CQ44" s="87"/>
    </row>
    <row r="45" spans="2:96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>Subvention n°2 (libellé)</v>
      </c>
      <c r="L45" s="23"/>
      <c r="M45" s="23"/>
      <c r="N45" s="23"/>
      <c r="O45" s="23"/>
      <c r="P45" s="23"/>
      <c r="Q45" s="312">
        <f>IF(ISBLANK('Données à saisir'!B65),0,'Données à saisir'!B65)</f>
        <v>0</v>
      </c>
      <c r="T45" s="47" t="str">
        <f>K27</f>
        <v>Matériel</v>
      </c>
      <c r="U45" s="23"/>
      <c r="V45" s="23"/>
      <c r="W45" s="23"/>
      <c r="X45" s="230">
        <f>'Données à saisir'!C53</f>
        <v>0</v>
      </c>
      <c r="Y45" s="230">
        <f>'Données à saisir'!D53</f>
        <v>0</v>
      </c>
      <c r="Z45" s="231">
        <f>'Données à saisir'!E53</f>
        <v>0</v>
      </c>
      <c r="AA45" s="232">
        <f>'Données à saisir'!F53</f>
        <v>0</v>
      </c>
      <c r="AB45" s="233">
        <f>'Données à saisir'!G53</f>
        <v>0</v>
      </c>
      <c r="AE45" s="51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F45" s="52"/>
      <c r="AG45" s="52"/>
      <c r="AH45" s="52"/>
      <c r="AI45" s="250">
        <f>IF(AE45="Impôt sur les sociétés",IF(AI44&lt;0,0,IF(AI44&gt;38120,38120*0.15+(AI44-38120)*28%,AI44*0.15)),"")</f>
        <v>0</v>
      </c>
      <c r="AJ45" s="250">
        <f>IF(AE45="Impôt sur les sociétés",IF(AJ44&lt;0,0,IF(AJ44&gt;38120,38120*0.15+(AJ44-38120)*28%,AJ44*0.15)),"")</f>
        <v>0</v>
      </c>
      <c r="AK45" s="251">
        <f>+IF(AE45="Impôt sur les sociétés",IF(AK44&lt;0,0,IF(AK44&gt;38120,38120*0.15+(AK44-38120)*28%,AK44*0.15)),"")</f>
        <v>0</v>
      </c>
      <c r="AL45" s="250">
        <f>+IF(AE45="Impôt sur les sociétés",IF(AL44&lt;0,0,IF(AL44&gt;38120,38120*0.15+(AL44-38120)*28%,AL44*0.15)),"")</f>
        <v>0</v>
      </c>
      <c r="AM45" s="252">
        <f>+IF(AE45="Impôt sur les sociétés",IF(AM44&lt;0,0,IF(AM44&gt;38120,38120*0.15+(AM44-38120)*28%,AM44*0.15)),"")</f>
        <v>0</v>
      </c>
      <c r="AP45" s="348" t="s">
        <v>300</v>
      </c>
      <c r="AQ45" s="52"/>
      <c r="AR45" s="52"/>
      <c r="AS45" s="337">
        <f>IF(ISERROR(SUM('Données à saisir'!L70:L72)),0,SUM('Données à saisir'!L70:L72))</f>
        <v>0</v>
      </c>
      <c r="AT45" s="123"/>
      <c r="AU45" s="337">
        <f>SUM('Données à saisir'!M70:M72)</f>
        <v>0</v>
      </c>
      <c r="AV45" s="123"/>
      <c r="AW45" s="340">
        <f>SUM('Données à saisir'!N70:N72)</f>
        <v>0</v>
      </c>
      <c r="AX45" s="115"/>
      <c r="AY45" s="337">
        <f>SUM('Données à saisir'!O70:O72)</f>
        <v>0</v>
      </c>
      <c r="AZ45" s="123"/>
      <c r="BA45" s="340">
        <f>SUM('Données à saisir'!P70:P72)</f>
        <v>0</v>
      </c>
      <c r="BB45" s="110"/>
      <c r="BE45" s="142"/>
      <c r="BF45" s="52"/>
      <c r="BG45" s="52"/>
      <c r="BH45" s="135"/>
      <c r="BI45" s="143"/>
      <c r="BJ45" s="143"/>
      <c r="BK45" s="143"/>
      <c r="BL45" s="143"/>
      <c r="BM45" s="143"/>
      <c r="BP45" s="142"/>
      <c r="BQ45" s="52"/>
      <c r="BR45" s="52"/>
      <c r="BS45" s="135"/>
      <c r="BT45" s="143"/>
      <c r="BU45" s="143"/>
      <c r="BV45" s="143"/>
      <c r="BW45" s="143"/>
      <c r="BX45" s="143"/>
      <c r="CA45" s="368" t="s">
        <v>312</v>
      </c>
      <c r="CB45" s="52"/>
      <c r="CC45" s="52"/>
      <c r="CD45" s="95"/>
      <c r="CE45" s="95"/>
      <c r="CF45" s="95"/>
      <c r="CG45" s="95"/>
      <c r="CH45" s="95"/>
    </row>
    <row r="46" spans="2:96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 (libellé)</v>
      </c>
      <c r="L46" s="23"/>
      <c r="M46" s="23"/>
      <c r="N46" s="23"/>
      <c r="O46" s="23"/>
      <c r="P46" s="23"/>
      <c r="Q46" s="312" t="str">
        <f>IF(ISBLANK('Données à saisir'!B66),"",'Données à saisir'!B66)</f>
        <v/>
      </c>
      <c r="T46" s="47" t="str">
        <f>K28</f>
        <v>Matériel de bureau</v>
      </c>
      <c r="U46" s="23"/>
      <c r="V46" s="23"/>
      <c r="W46" s="23"/>
      <c r="X46" s="230">
        <f>'Données à saisir'!C54</f>
        <v>0</v>
      </c>
      <c r="Y46" s="230">
        <f>'Données à saisir'!D54</f>
        <v>0</v>
      </c>
      <c r="Z46" s="231">
        <f>'Données à saisir'!E54</f>
        <v>0</v>
      </c>
      <c r="AA46" s="232">
        <f>'Données à saisir'!F54</f>
        <v>0</v>
      </c>
      <c r="AB46" s="233">
        <f>'Données à saisir'!G54</f>
        <v>0</v>
      </c>
      <c r="AE46" s="54"/>
      <c r="AF46" s="52"/>
      <c r="AG46" s="52"/>
      <c r="AH46" s="52"/>
      <c r="AI46" s="259"/>
      <c r="AJ46" s="259"/>
      <c r="AK46" s="251"/>
      <c r="AL46" s="250"/>
      <c r="AM46" s="252"/>
      <c r="AP46" s="346" t="s">
        <v>169</v>
      </c>
      <c r="AQ46" s="111"/>
      <c r="AR46" s="111"/>
      <c r="AS46" s="338">
        <f>AS44-AS45</f>
        <v>0</v>
      </c>
      <c r="AT46" s="124"/>
      <c r="AU46" s="338">
        <f>AU44-AU45</f>
        <v>0</v>
      </c>
      <c r="AV46" s="124"/>
      <c r="AW46" s="341">
        <f>AW44-AW45</f>
        <v>0</v>
      </c>
      <c r="AX46" s="117"/>
      <c r="AY46" s="338">
        <f>AY44-AY45</f>
        <v>0</v>
      </c>
      <c r="AZ46" s="124"/>
      <c r="BA46" s="341">
        <f>BA44-BA45</f>
        <v>0</v>
      </c>
      <c r="BB46" s="62"/>
      <c r="BE46" s="145"/>
      <c r="BF46" s="146"/>
      <c r="BG46" s="52"/>
      <c r="BH46" s="146"/>
      <c r="BI46" s="147"/>
      <c r="BJ46" s="147"/>
      <c r="BK46" s="147"/>
      <c r="BL46" s="147"/>
      <c r="BM46" s="147"/>
      <c r="BP46" s="145"/>
      <c r="BQ46" s="146"/>
      <c r="BR46" s="52"/>
      <c r="BS46" s="146"/>
      <c r="BT46" s="147"/>
      <c r="BU46" s="147"/>
      <c r="BV46" s="147"/>
      <c r="BW46" s="147"/>
      <c r="BX46" s="147"/>
      <c r="CA46" s="99"/>
      <c r="CB46" s="52"/>
      <c r="CC46" s="52"/>
      <c r="CD46" s="115"/>
      <c r="CE46" s="115"/>
      <c r="CF46" s="115"/>
      <c r="CG46" s="115"/>
      <c r="CH46" s="95"/>
    </row>
    <row r="47" spans="2:96" ht="15" customHeight="1" x14ac:dyDescent="0.25">
      <c r="B47" s="31"/>
      <c r="C47" s="428">
        <f ca="1">TODAY()</f>
        <v>44117</v>
      </c>
      <c r="D47" s="429"/>
      <c r="E47" s="429"/>
      <c r="F47" s="429"/>
      <c r="G47" s="429"/>
      <c r="H47" s="32"/>
      <c r="K47" s="40"/>
      <c r="Q47" s="314"/>
      <c r="T47" s="101"/>
      <c r="U47" s="41"/>
      <c r="V47" s="41"/>
      <c r="W47" s="41"/>
      <c r="X47" s="235"/>
      <c r="Y47" s="235"/>
      <c r="Z47" s="236"/>
      <c r="AA47" s="235"/>
      <c r="AB47" s="237"/>
      <c r="AE47" s="66" t="s">
        <v>258</v>
      </c>
      <c r="AF47" s="67"/>
      <c r="AG47" s="67"/>
      <c r="AH47" s="67"/>
      <c r="AI47" s="68">
        <f>AI44-SUM(AI45)</f>
        <v>0</v>
      </c>
      <c r="AJ47" s="68">
        <f t="shared" ref="AJ47:AK47" si="69">AJ44-SUM(AJ45)</f>
        <v>0</v>
      </c>
      <c r="AK47" s="116">
        <f t="shared" si="69"/>
        <v>0</v>
      </c>
      <c r="AL47" s="68">
        <f t="shared" ref="AL47:AM47" si="70">AL44-SUM(AL45)</f>
        <v>0</v>
      </c>
      <c r="AM47" s="69">
        <f t="shared" si="70"/>
        <v>0</v>
      </c>
      <c r="BE47" s="52"/>
      <c r="BF47" s="52"/>
      <c r="BG47" s="52"/>
      <c r="BH47" s="52"/>
      <c r="BI47" s="52"/>
      <c r="BJ47" s="52"/>
      <c r="BK47" s="52"/>
      <c r="BL47" s="52"/>
      <c r="BM47" s="52"/>
      <c r="CA47" s="55"/>
      <c r="CB47" s="52"/>
      <c r="CC47" s="52"/>
      <c r="CD47" s="95"/>
      <c r="CE47" s="95"/>
      <c r="CF47" s="95"/>
      <c r="CG47" s="95"/>
      <c r="CH47" s="95"/>
    </row>
    <row r="48" spans="2:96" ht="15" customHeight="1" thickBot="1" x14ac:dyDescent="0.3">
      <c r="B48" s="33"/>
      <c r="C48" s="34"/>
      <c r="D48" s="34"/>
      <c r="E48" s="34"/>
      <c r="F48" s="34"/>
      <c r="G48" s="34"/>
      <c r="H48" s="35"/>
      <c r="K48" s="49"/>
      <c r="L48" s="41"/>
      <c r="M48" s="41"/>
      <c r="N48" s="41"/>
      <c r="O48" s="50" t="s">
        <v>84</v>
      </c>
      <c r="P48" s="41"/>
      <c r="Q48" s="48">
        <f>SUM(Q37,Q40,Q44:Q46)</f>
        <v>0</v>
      </c>
      <c r="T48" s="104" t="s">
        <v>158</v>
      </c>
      <c r="U48" s="103"/>
      <c r="V48" s="103"/>
      <c r="W48" s="103"/>
      <c r="X48" s="238">
        <f>SUM(X31,X40)</f>
        <v>0</v>
      </c>
      <c r="Y48" s="238">
        <f>SUM(Y31,Y40)</f>
        <v>0</v>
      </c>
      <c r="Z48" s="239">
        <f>SUM(Z31,Z40)</f>
        <v>0</v>
      </c>
      <c r="AA48" s="238">
        <f>SUM(AA31,AA40)</f>
        <v>0</v>
      </c>
      <c r="AB48" s="240">
        <f>SUM(AB31,AB40)</f>
        <v>0</v>
      </c>
      <c r="AE48" s="56"/>
      <c r="AF48" s="57"/>
      <c r="AG48" s="57"/>
      <c r="AH48" s="57"/>
      <c r="AI48" s="64"/>
      <c r="AJ48" s="65"/>
      <c r="AK48" s="117"/>
      <c r="AL48" s="64"/>
      <c r="AM48" s="62"/>
      <c r="CA48" s="99"/>
      <c r="CB48" s="52"/>
      <c r="CC48" s="52"/>
      <c r="CD48" s="95"/>
      <c r="CE48" s="95"/>
      <c r="CF48" s="95"/>
      <c r="CG48" s="115"/>
      <c r="CH48" s="95"/>
    </row>
    <row r="49" spans="2:96" s="4" customFormat="1" ht="93" customHeight="1" thickTop="1" x14ac:dyDescent="0.25">
      <c r="B49" s="161" t="s">
        <v>269</v>
      </c>
      <c r="H49" s="4">
        <v>1</v>
      </c>
      <c r="K49" s="161" t="s">
        <v>269</v>
      </c>
      <c r="Q49" s="4">
        <v>2</v>
      </c>
      <c r="T49" s="161" t="s">
        <v>269</v>
      </c>
      <c r="AB49" s="4">
        <v>3</v>
      </c>
      <c r="AD49" s="161"/>
      <c r="AE49" s="161" t="s">
        <v>269</v>
      </c>
      <c r="AM49" s="4">
        <v>4</v>
      </c>
      <c r="AP49" s="161" t="s">
        <v>269</v>
      </c>
      <c r="BB49" s="4">
        <v>5</v>
      </c>
      <c r="BE49" s="161" t="s">
        <v>269</v>
      </c>
      <c r="BM49" s="4">
        <v>6</v>
      </c>
      <c r="BP49" s="161" t="s">
        <v>269</v>
      </c>
      <c r="BX49" s="4">
        <v>7</v>
      </c>
      <c r="CA49" s="161" t="s">
        <v>269</v>
      </c>
      <c r="CH49" s="4">
        <v>8</v>
      </c>
      <c r="CK49" s="161" t="s">
        <v>269</v>
      </c>
      <c r="CR49" s="4">
        <v>9</v>
      </c>
    </row>
    <row r="51" spans="2:96" ht="15" customHeight="1" x14ac:dyDescent="0.25">
      <c r="X51" s="87"/>
      <c r="AI51" s="87"/>
      <c r="AS51" s="87"/>
      <c r="AT51" s="87"/>
      <c r="BI51" s="87"/>
      <c r="BT51" s="87"/>
      <c r="CE51" s="153"/>
      <c r="CF51" s="153"/>
    </row>
    <row r="52" spans="2:96" ht="15" hidden="1" customHeight="1" x14ac:dyDescent="0.25">
      <c r="X52" s="87"/>
      <c r="Y52" s="87"/>
      <c r="Z52" s="87"/>
      <c r="AA52" s="87"/>
      <c r="AB52" s="87"/>
      <c r="AE52" t="s">
        <v>123</v>
      </c>
      <c r="AI52" s="87">
        <f>AI35-SUM(AI36:AI38,AI42:AI43)</f>
        <v>0</v>
      </c>
      <c r="AJ52" s="87">
        <f>AJ35-SUM(AJ36:AJ38,AJ42:AJ43)</f>
        <v>0</v>
      </c>
      <c r="AK52" s="87">
        <f>AK35-SUM(AK36:AK38,AK42:AK43)</f>
        <v>0</v>
      </c>
      <c r="AL52" s="87">
        <f>AL35-SUM(AL36:AL38,AL42:AL43)</f>
        <v>0</v>
      </c>
      <c r="AM52" s="87">
        <f>AM35-SUM(AM36:AM38,AM42:AM43)</f>
        <v>0</v>
      </c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I52" s="87"/>
      <c r="BJ52" s="87"/>
      <c r="BK52" s="87"/>
      <c r="BL52" s="87"/>
      <c r="BM52" s="87"/>
      <c r="BT52" s="87"/>
      <c r="BU52" s="87"/>
      <c r="BV52" s="87"/>
      <c r="BW52" s="87"/>
      <c r="BX52" s="87"/>
      <c r="CE52" s="153"/>
      <c r="CF52" s="153"/>
      <c r="CG52" s="153"/>
      <c r="CH52" s="153"/>
    </row>
    <row r="53" spans="2:96" ht="15" customHeight="1" x14ac:dyDescent="0.25">
      <c r="AK53" s="87"/>
      <c r="AL53" s="87"/>
      <c r="AM53" s="87"/>
    </row>
    <row r="54" spans="2:96" ht="15" customHeight="1" x14ac:dyDescent="0.25">
      <c r="AI54" s="87"/>
    </row>
    <row r="55" spans="2:96" ht="15" customHeight="1" x14ac:dyDescent="0.25">
      <c r="AI55" s="87"/>
    </row>
  </sheetData>
  <sheetProtection algorithmName="SHA-512" hashValue="/XdVNbKKOMCWnLrrc8sDDQGLLAMcS9Q3nvo5S1iIZ/H+fvBvt/r7hASINq1ArBCPZNyHt0qXFL/5yAhk4C0Wcw==" saltValue="o0uQTGP62Zl31cEpZFGPAA==" spinCount="100000" sheet="1" objects="1" scenarios="1"/>
  <mergeCells count="76">
    <mergeCell ref="C47:G47"/>
    <mergeCell ref="C33:G35"/>
    <mergeCell ref="C42:G42"/>
    <mergeCell ref="C44:G44"/>
    <mergeCell ref="C43:G43"/>
    <mergeCell ref="E6:G7"/>
    <mergeCell ref="K2:Q4"/>
    <mergeCell ref="K9:P10"/>
    <mergeCell ref="Q9:Q10"/>
    <mergeCell ref="C23:G25"/>
    <mergeCell ref="AP34:BB36"/>
    <mergeCell ref="B14:H20"/>
    <mergeCell ref="AK8:AK9"/>
    <mergeCell ref="Q34:Q35"/>
    <mergeCell ref="K34:P35"/>
    <mergeCell ref="AI8:AI9"/>
    <mergeCell ref="AJ8:AJ9"/>
    <mergeCell ref="C28:G32"/>
    <mergeCell ref="T25:AB27"/>
    <mergeCell ref="AS11:AS12"/>
    <mergeCell ref="AU11:AU12"/>
    <mergeCell ref="AW11:AW12"/>
    <mergeCell ref="AX11:AX12"/>
    <mergeCell ref="AT11:AT12"/>
    <mergeCell ref="AV11:AV12"/>
    <mergeCell ref="AW40:AW41"/>
    <mergeCell ref="AU40:AU41"/>
    <mergeCell ref="AS40:AS41"/>
    <mergeCell ref="BI42:BI43"/>
    <mergeCell ref="BJ42:BJ43"/>
    <mergeCell ref="AY40:AY41"/>
    <mergeCell ref="BA40:BA41"/>
    <mergeCell ref="BI9:BI10"/>
    <mergeCell ref="BJ9:BJ10"/>
    <mergeCell ref="BK9:BK10"/>
    <mergeCell ref="BI34:BI35"/>
    <mergeCell ref="BJ34:BJ35"/>
    <mergeCell ref="BK34:BK35"/>
    <mergeCell ref="CR13:CR14"/>
    <mergeCell ref="CA2:CH4"/>
    <mergeCell ref="BK42:BK43"/>
    <mergeCell ref="BT12:BT13"/>
    <mergeCell ref="BU12:BU13"/>
    <mergeCell ref="BV12:BV13"/>
    <mergeCell ref="BS28:BT28"/>
    <mergeCell ref="CK2:CR4"/>
    <mergeCell ref="CD13:CD14"/>
    <mergeCell ref="CE13:CE14"/>
    <mergeCell ref="CF13:CF14"/>
    <mergeCell ref="CG13:CG14"/>
    <mergeCell ref="CH13:CH14"/>
    <mergeCell ref="CK13:CK14"/>
    <mergeCell ref="CL13:CL14"/>
    <mergeCell ref="CM13:CM14"/>
    <mergeCell ref="CN13:CN14"/>
    <mergeCell ref="CO13:CO14"/>
    <mergeCell ref="CP13:CP14"/>
    <mergeCell ref="CQ13:CQ14"/>
    <mergeCell ref="BA11:BA12"/>
    <mergeCell ref="BB11:BB12"/>
    <mergeCell ref="T2:AB4"/>
    <mergeCell ref="BL34:BL35"/>
    <mergeCell ref="BM34:BM35"/>
    <mergeCell ref="BX12:BX13"/>
    <mergeCell ref="BE2:BM4"/>
    <mergeCell ref="BL9:BL10"/>
    <mergeCell ref="BM9:BM10"/>
    <mergeCell ref="BE29:BM31"/>
    <mergeCell ref="BP2:BX4"/>
    <mergeCell ref="BW12:BW13"/>
    <mergeCell ref="AE2:AM4"/>
    <mergeCell ref="AL8:AL9"/>
    <mergeCell ref="AM8:AM9"/>
    <mergeCell ref="AP2:BB4"/>
    <mergeCell ref="AY11:AY12"/>
    <mergeCell ref="AZ11:AZ12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9" max="48" man="1"/>
    <brk id="40" max="48" man="1"/>
    <brk id="55" max="48" man="1"/>
    <brk id="66" max="48" man="1"/>
    <brk id="77" max="48" man="1"/>
    <brk id="8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3"/>
  <sheetViews>
    <sheetView showGridLines="0" zoomScale="110" zoomScaleNormal="110" workbookViewId="0">
      <selection activeCell="A24" sqref="A24"/>
    </sheetView>
  </sheetViews>
  <sheetFormatPr baseColWidth="10" defaultRowHeight="15" x14ac:dyDescent="0.25"/>
  <cols>
    <col min="1" max="1" width="12.42578125" bestFit="1" customWidth="1"/>
    <col min="8" max="8" width="19.5703125" customWidth="1"/>
  </cols>
  <sheetData>
    <row r="6" spans="1:9" ht="18.75" x14ac:dyDescent="0.3">
      <c r="A6" s="207" t="s">
        <v>272</v>
      </c>
    </row>
    <row r="7" spans="1:9" ht="9" customHeight="1" x14ac:dyDescent="0.3">
      <c r="A7" s="207"/>
    </row>
    <row r="8" spans="1:9" x14ac:dyDescent="0.25">
      <c r="B8" t="s">
        <v>314</v>
      </c>
    </row>
    <row r="9" spans="1:9" x14ac:dyDescent="0.25">
      <c r="B9" s="1" t="s">
        <v>270</v>
      </c>
      <c r="C9" s="433" t="s">
        <v>271</v>
      </c>
      <c r="D9" s="433"/>
      <c r="E9" s="433"/>
      <c r="F9" s="433"/>
      <c r="G9" s="433"/>
      <c r="H9" s="433"/>
      <c r="I9" s="214" t="s">
        <v>286</v>
      </c>
    </row>
    <row r="10" spans="1:9" ht="27.75" customHeight="1" x14ac:dyDescent="0.25"/>
    <row r="11" spans="1:9" ht="18.75" x14ac:dyDescent="0.3">
      <c r="A11" s="372" t="s">
        <v>315</v>
      </c>
    </row>
    <row r="12" spans="1:9" ht="9.75" customHeight="1" x14ac:dyDescent="0.25"/>
    <row r="13" spans="1:9" x14ac:dyDescent="0.25">
      <c r="B13" t="s">
        <v>316</v>
      </c>
    </row>
    <row r="14" spans="1:9" x14ac:dyDescent="0.25">
      <c r="B14" t="s">
        <v>317</v>
      </c>
    </row>
    <row r="15" spans="1:9" x14ac:dyDescent="0.25">
      <c r="B15" s="1" t="s">
        <v>270</v>
      </c>
      <c r="C15" s="433" t="s">
        <v>318</v>
      </c>
      <c r="D15" s="434"/>
      <c r="E15" s="434"/>
      <c r="F15" s="434"/>
      <c r="G15" s="434"/>
      <c r="H15" s="434"/>
      <c r="I15" s="214" t="s">
        <v>286</v>
      </c>
    </row>
    <row r="19" spans="1:1" ht="6.75" customHeight="1" x14ac:dyDescent="0.25"/>
    <row r="20" spans="1:1" x14ac:dyDescent="0.25">
      <c r="A20" s="212" t="s">
        <v>277</v>
      </c>
    </row>
    <row r="21" spans="1:1" x14ac:dyDescent="0.25">
      <c r="A21" s="208" t="s">
        <v>323</v>
      </c>
    </row>
    <row r="22" spans="1:1" x14ac:dyDescent="0.25">
      <c r="A22" s="211" t="s">
        <v>276</v>
      </c>
    </row>
    <row r="23" spans="1:1" x14ac:dyDescent="0.25">
      <c r="A23" s="213" t="s">
        <v>278</v>
      </c>
    </row>
  </sheetData>
  <sheetProtection algorithmName="SHA-512" hashValue="ZcbIIkIJLhKei+769nG/ihXyIxxCxa7bszlT77cwHaKgW5EVA46eKEg7M0nvJUgTsu/8wJ1nHN3pDTER3JSunQ==" saltValue="+EU4wRKerh6MtCp4sGxdgw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2" r:id="rId2" xr:uid="{00000000-0004-0000-0200-000001000000}"/>
    <hyperlink ref="C15" r:id="rId3" xr:uid="{00000000-0004-0000-0200-000002000000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2018-05-14T11:55:24Z</cp:lastPrinted>
  <dcterms:created xsi:type="dcterms:W3CDTF">2016-07-10T11:43:10Z</dcterms:created>
  <dcterms:modified xsi:type="dcterms:W3CDTF">2020-10-13T07:51:08Z</dcterms:modified>
</cp:coreProperties>
</file>