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drawings/drawing8.xml" ContentType="application/vnd.openxmlformats-officedocument.drawing+xml"/>
  <Override PartName="/xl/tables/table5.xml" ContentType="application/vnd.openxmlformats-officedocument.spreadsheetml.table+xml"/>
  <Override PartName="/xl/drawings/drawing9.xml" ContentType="application/vnd.openxmlformats-officedocument.drawing+xml"/>
  <Override PartName="/xl/tables/table6.xml" ContentType="application/vnd.openxmlformats-officedocument.spreadsheetml.table+xml"/>
  <Override PartName="/xl/drawings/drawing10.xml" ContentType="application/vnd.openxmlformats-officedocument.drawing+xml"/>
  <Override PartName="/xl/tables/table7.xml" ContentType="application/vnd.openxmlformats-officedocument.spreadsheetml.table+xml"/>
  <Override PartName="/xl/drawings/drawing11.xml" ContentType="application/vnd.openxmlformats-officedocument.drawing+xml"/>
  <Override PartName="/xl/tables/table8.xml" ContentType="application/vnd.openxmlformats-officedocument.spreadsheetml.table+xml"/>
  <Override PartName="/xl/drawings/drawing12.xml" ContentType="application/vnd.openxmlformats-officedocument.drawing+xml"/>
  <Override PartName="/xl/tables/table9.xml" ContentType="application/vnd.openxmlformats-officedocument.spreadsheetml.table+xml"/>
  <Override PartName="/xl/drawings/drawing13.xml" ContentType="application/vnd.openxmlformats-officedocument.drawing+xml"/>
  <Override PartName="/xl/tables/table10.xml" ContentType="application/vnd.openxmlformats-officedocument.spreadsheetml.table+xml"/>
  <Override PartName="/xl/drawings/drawing14.xml" ContentType="application/vnd.openxmlformats-officedocument.drawing+xml"/>
  <Override PartName="/xl/tables/table11.xml" ContentType="application/vnd.openxmlformats-officedocument.spreadsheetml.table+xml"/>
  <Override PartName="/xl/drawings/drawing15.xml" ContentType="application/vnd.openxmlformats-officedocument.drawing+xml"/>
  <Override PartName="/xl/tables/table12.xml" ContentType="application/vnd.openxmlformats-officedocument.spreadsheetml.table+xml"/>
  <Override PartName="/xl/drawings/drawing16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Password="E9A0" lockStructure="1"/>
  <bookViews>
    <workbookView xWindow="0" yWindow="0" windowWidth="24000" windowHeight="9735" tabRatio="859"/>
  </bookViews>
  <sheets>
    <sheet name="Page d'acceuil" sheetId="1" r:id="rId1"/>
    <sheet name="AIDE" sheetId="2" r:id="rId2"/>
    <sheet name="Déverrouillage" sheetId="3" r:id="rId3"/>
    <sheet name="Tableau de bord" sheetId="4" r:id="rId4"/>
    <sheet name="JANVIER" sheetId="6" r:id="rId5"/>
    <sheet name="FEVRIER" sheetId="7" r:id="rId6"/>
    <sheet name="MARS" sheetId="8" r:id="rId7"/>
    <sheet name="AVRIL" sheetId="9" r:id="rId8"/>
    <sheet name="MAI" sheetId="10" r:id="rId9"/>
    <sheet name="JUIN" sheetId="11" r:id="rId10"/>
    <sheet name="JUILLET" sheetId="12" r:id="rId11"/>
    <sheet name="AOUT" sheetId="13" r:id="rId12"/>
    <sheet name="SEPTEMBRE" sheetId="5" r:id="rId13"/>
    <sheet name="OCTOBRE" sheetId="14" r:id="rId14"/>
    <sheet name="NOVEMBRE" sheetId="15" r:id="rId15"/>
    <sheet name="DECEMBRE" sheetId="16" r:id="rId16"/>
  </sheets>
  <definedNames>
    <definedName name="Segment_Libellé_des_opérations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E53" i="7" l="1"/>
  <c r="E53" i="6"/>
  <c r="C9" i="4" s="1"/>
  <c r="E53" i="16"/>
  <c r="N9" i="4" s="1"/>
  <c r="C53" i="16"/>
  <c r="N8" i="4" s="1"/>
  <c r="E53" i="15"/>
  <c r="M9" i="4" s="1"/>
  <c r="C53" i="15"/>
  <c r="M8" i="4" s="1"/>
  <c r="E53" i="14"/>
  <c r="L9" i="4" s="1"/>
  <c r="C53" i="14"/>
  <c r="L8" i="4" s="1"/>
  <c r="E53" i="5"/>
  <c r="K9" i="4" s="1"/>
  <c r="C53" i="5"/>
  <c r="K8" i="4" s="1"/>
  <c r="E53" i="13"/>
  <c r="J9" i="4" s="1"/>
  <c r="C53" i="13"/>
  <c r="J8" i="4" s="1"/>
  <c r="E53" i="12"/>
  <c r="I9" i="4" s="1"/>
  <c r="C53" i="12"/>
  <c r="I8" i="4" s="1"/>
  <c r="E53" i="11"/>
  <c r="H9" i="4" s="1"/>
  <c r="C53" i="11"/>
  <c r="H8" i="4" s="1"/>
  <c r="E53" i="10"/>
  <c r="G9" i="4" s="1"/>
  <c r="C53" i="10"/>
  <c r="G8" i="4" s="1"/>
  <c r="E53" i="9"/>
  <c r="F9" i="4" s="1"/>
  <c r="C53" i="9"/>
  <c r="F8" i="4" s="1"/>
  <c r="E53" i="8"/>
  <c r="E9" i="4" s="1"/>
  <c r="C53" i="8"/>
  <c r="E8" i="4" s="1"/>
  <c r="C53" i="7"/>
  <c r="D8" i="4" s="1"/>
  <c r="D10" i="4" l="1"/>
  <c r="C53" i="6"/>
  <c r="C8" i="4" s="1"/>
  <c r="J10" i="4" l="1"/>
  <c r="F10" i="4"/>
  <c r="E10" i="4"/>
  <c r="C11" i="4"/>
  <c r="H21" i="6" s="1"/>
  <c r="B1" i="1"/>
  <c r="D7" i="4" l="1"/>
  <c r="D11" i="4" s="1"/>
  <c r="E7" i="4" s="1"/>
  <c r="N10" i="4"/>
  <c r="I10" i="4"/>
  <c r="M10" i="4"/>
  <c r="H10" i="4"/>
  <c r="L10" i="4"/>
  <c r="G10" i="4"/>
  <c r="K10" i="4"/>
  <c r="C10" i="4"/>
  <c r="E11" i="4" l="1"/>
  <c r="H21" i="8" s="1"/>
  <c r="H21" i="7"/>
  <c r="F7" i="4" l="1"/>
  <c r="F11" i="4" s="1"/>
  <c r="H21" i="9" s="1"/>
  <c r="G7" i="4" l="1"/>
  <c r="G11" i="4" l="1"/>
  <c r="H7" i="4" s="1"/>
  <c r="H11" i="4" s="1"/>
  <c r="H21" i="11" s="1"/>
  <c r="I7" i="4" l="1"/>
  <c r="I11" i="4" s="1"/>
  <c r="H21" i="12" s="1"/>
  <c r="H21" i="10"/>
  <c r="J7" i="4" l="1"/>
  <c r="J11" i="4" s="1"/>
  <c r="H21" i="13" s="1"/>
  <c r="K7" i="4" l="1"/>
  <c r="K11" i="4" s="1"/>
  <c r="H21" i="5" s="1"/>
  <c r="L7" i="4" l="1"/>
  <c r="L11" i="4" s="1"/>
  <c r="H21" i="14" s="1"/>
  <c r="M7" i="4" l="1"/>
  <c r="M11" i="4" s="1"/>
  <c r="H21" i="15" s="1"/>
  <c r="N7" i="4" l="1"/>
  <c r="N11" i="4" s="1"/>
  <c r="H21" i="16" s="1"/>
</calcChain>
</file>

<file path=xl/sharedStrings.xml><?xml version="1.0" encoding="utf-8"?>
<sst xmlns="http://schemas.openxmlformats.org/spreadsheetml/2006/main" count="176" uniqueCount="68">
  <si>
    <t>Comptabilité SCI</t>
  </si>
  <si>
    <t xml:space="preserve"> </t>
  </si>
  <si>
    <t>Vous souhaitez obtenir le mot de passe de ce document pour le customiser ou le mettre à votre propre marque ?</t>
  </si>
  <si>
    <t>Obtenez le code pour déverrouiller et modifier ce document comme vous l'entendez.</t>
  </si>
  <si>
    <t>Cliquez ici :</t>
  </si>
  <si>
    <t>(ou recopiez le lien en cas de problème)</t>
  </si>
  <si>
    <t xml:space="preserve">Libellé des opérations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</si>
  <si>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</si>
  <si>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</si>
  <si>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</si>
  <si>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</si>
  <si>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</si>
  <si>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</si>
  <si>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</si>
  <si>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</si>
  <si>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</si>
  <si>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</si>
  <si>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</si>
  <si>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</si>
  <si>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SOLDE DÉBUT DU MOIS (1)</t>
  </si>
  <si>
    <t>TOTAL ENCAISSEMENTS (2)</t>
  </si>
  <si>
    <t>TOTAL DÉCAISSEMENTS (3)</t>
  </si>
  <si>
    <t>VARIATION (4) = (2) - (3)</t>
  </si>
  <si>
    <t>SOLDE DE TRÉSORERIE (Fin du mois) = (5) = (1)+(2)-(3)</t>
  </si>
  <si>
    <t xml:space="preserve">Les résultats s'affichent dans les zones : </t>
  </si>
  <si>
    <t>Assurances</t>
  </si>
  <si>
    <t>Entretien</t>
  </si>
  <si>
    <t xml:space="preserve">Date de l'opération </t>
  </si>
  <si>
    <t xml:space="preserve">Montant </t>
  </si>
  <si>
    <t xml:space="preserve">Loyer </t>
  </si>
  <si>
    <t>Entrées (encaissements) :</t>
  </si>
  <si>
    <t>Sorties (décaissements) :</t>
  </si>
  <si>
    <t xml:space="preserve">JANVIER </t>
  </si>
  <si>
    <t xml:space="preserve">FEVRIER </t>
  </si>
  <si>
    <t xml:space="preserve">MARS </t>
  </si>
  <si>
    <t xml:space="preserve">AVRIL </t>
  </si>
  <si>
    <t xml:space="preserve">MAI </t>
  </si>
  <si>
    <t xml:space="preserve">JUIN </t>
  </si>
  <si>
    <t xml:space="preserve">JUILLET </t>
  </si>
  <si>
    <t xml:space="preserve">AOUT </t>
  </si>
  <si>
    <t xml:space="preserve">SEPTEMBRE </t>
  </si>
  <si>
    <t xml:space="preserve">OCTOBRE </t>
  </si>
  <si>
    <t xml:space="preserve">NOVEMBRE </t>
  </si>
  <si>
    <t xml:space="preserve">DECEMBRE </t>
  </si>
  <si>
    <t>Total</t>
  </si>
  <si>
    <t>Montant</t>
  </si>
  <si>
    <t>01/012/2018</t>
  </si>
  <si>
    <t>01/012/2019</t>
  </si>
  <si>
    <t xml:space="preserve">Dans le tableau de bord cliquez sur le titre du mois pour accéder à la page dédiée </t>
  </si>
  <si>
    <t xml:space="preserve">Exemple : Si vous souhaitez accéder à la saisie du mois de janvier, cliquez sur le titre du mois de janvier comme le montre l'image ci-dessous : </t>
  </si>
  <si>
    <t>Remplissez vos données dans les zones :</t>
  </si>
  <si>
    <t>Dénomination</t>
  </si>
  <si>
    <t>Adresse</t>
  </si>
  <si>
    <t>Téléphone</t>
  </si>
  <si>
    <t>SIREN</t>
  </si>
  <si>
    <t>SIRET (siege)</t>
  </si>
  <si>
    <t>N° de TVA Intracommunautaire</t>
  </si>
  <si>
    <t>Activité (Code NAF ou APE)</t>
  </si>
  <si>
    <t>Forme juridique</t>
  </si>
  <si>
    <t>Date création entreprise</t>
  </si>
  <si>
    <t xml:space="preserve">Solde de trésorerie </t>
  </si>
  <si>
    <t xml:space="preserve">Solde de trésorerie : </t>
  </si>
  <si>
    <t>Version : 1.0    Date de mise à jour : 11/10/2018</t>
  </si>
  <si>
    <t>https://www.projetentreprise.fr/produit/mot-de-passe-suivi-compta-sci/</t>
  </si>
  <si>
    <t>SCI</t>
  </si>
  <si>
    <t>Remboursement emprunt</t>
  </si>
  <si>
    <t>Encaissement loyers</t>
  </si>
  <si>
    <t>Frais bancaires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</si>
</sst>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sz val="14"/>
      <color rgb="FF990033"/>
      <name val="Arial"/>
      <family val="2"/>
    </font>
    <font>
      <b/>
      <sz val="24"/>
      <color theme="0"/>
      <name val="Arial"/>
      <family val="2"/>
    </font>
    <font>
      <b/>
      <sz val="16"/>
      <color rgb="FF215868"/>
      <name val="Arial"/>
      <family val="2"/>
    </font>
    <font>
      <sz val="10"/>
      <name val="Arial"/>
      <family val="2"/>
    </font>
    <font>
      <b/>
      <sz val="10"/>
      <color rgb="FF215868"/>
      <name val="Arial"/>
      <family val="2"/>
    </font>
    <font>
      <sz val="11"/>
      <color rgb="FF31849B"/>
      <name val="Arial"/>
      <family val="2"/>
    </font>
    <font>
      <b/>
      <sz val="12"/>
      <color indexed="52"/>
      <name val="Arial"/>
      <family val="2"/>
    </font>
    <font>
      <b/>
      <sz val="12"/>
      <color rgb="FFFF9429"/>
      <name val="Arial"/>
      <family val="2"/>
    </font>
    <font>
      <b/>
      <sz val="11"/>
      <color theme="9" tint="-0.249977111117893"/>
      <name val="Arial"/>
      <family val="2"/>
    </font>
    <font>
      <b/>
      <sz val="10"/>
      <color rgb="FF990033"/>
      <name val="Arial"/>
      <family val="2"/>
    </font>
    <font>
      <b/>
      <sz val="12"/>
      <color rgb="FF582800"/>
      <name val="Arial"/>
      <family val="2"/>
    </font>
    <font>
      <b/>
      <sz val="12"/>
      <color theme="7" tint="0.79998168889431442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rgb="FF990033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sz val="10"/>
      <color theme="1"/>
      <name val="Arial"/>
      <family val="2"/>
    </font>
    <font>
      <b/>
      <sz val="12"/>
      <color theme="0" tint="-0.34998626667073579"/>
      <name val="Arial"/>
      <family val="2"/>
    </font>
    <font>
      <b/>
      <sz val="10"/>
      <color rgb="FF00206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2"/>
      <color rgb="FF002060"/>
      <name val="Arial"/>
      <family val="2"/>
    </font>
    <font>
      <b/>
      <sz val="48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0"/>
      <name val="Arial"/>
      <family val="2"/>
    </font>
    <font>
      <b/>
      <sz val="11"/>
      <color indexed="8"/>
      <name val="Arial"/>
      <family val="2"/>
    </font>
    <font>
      <b/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20"/>
      <color rgb="FF800000"/>
      <name val="Arial"/>
      <family val="2"/>
    </font>
    <font>
      <b/>
      <sz val="36"/>
      <color rgb="FF00206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00BB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rgb="FF990033"/>
      </left>
      <right style="hair">
        <color rgb="FF990033"/>
      </right>
      <top style="hair">
        <color rgb="FF990033"/>
      </top>
      <bottom style="hair">
        <color rgb="FF9900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9999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7" fillId="3" borderId="0"/>
    <xf numFmtId="0" fontId="8" fillId="0" borderId="0"/>
    <xf numFmtId="0" fontId="9" fillId="3" borderId="0"/>
    <xf numFmtId="0" fontId="10" fillId="3" borderId="0"/>
    <xf numFmtId="0" fontId="12" fillId="3" borderId="0">
      <alignment horizontal="left" indent="4"/>
    </xf>
    <xf numFmtId="0" fontId="15" fillId="5" borderId="2" applyNumberFormat="0" applyProtection="0"/>
    <xf numFmtId="164" fontId="20" fillId="6" borderId="2" applyNumberFormat="0" applyProtection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72">
    <xf numFmtId="0" fontId="0" fillId="0" borderId="0" xfId="0"/>
    <xf numFmtId="0" fontId="4" fillId="2" borderId="0" xfId="0" applyFont="1" applyFill="1" applyAlignment="1">
      <alignment horizontal="left" vertical="center"/>
    </xf>
    <xf numFmtId="14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/>
    <xf numFmtId="0" fontId="3" fillId="3" borderId="0" xfId="0" applyFont="1" applyFill="1"/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/>
    <xf numFmtId="0" fontId="5" fillId="3" borderId="0" xfId="0" applyFont="1" applyFill="1"/>
    <xf numFmtId="0" fontId="6" fillId="2" borderId="1" xfId="0" applyFont="1" applyFill="1" applyBorder="1" applyAlignment="1" applyProtection="1">
      <alignment horizontal="left"/>
      <protection hidden="1"/>
    </xf>
    <xf numFmtId="0" fontId="0" fillId="3" borderId="0" xfId="0" applyFill="1"/>
    <xf numFmtId="0" fontId="7" fillId="3" borderId="0" xfId="2" applyFill="1" applyAlignment="1" applyProtection="1">
      <alignment vertical="top"/>
      <protection hidden="1"/>
    </xf>
    <xf numFmtId="0" fontId="8" fillId="3" borderId="0" xfId="3" applyFill="1" applyAlignment="1" applyProtection="1">
      <alignment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8" fillId="3" borderId="0" xfId="3" applyFill="1" applyProtection="1">
      <protection hidden="1"/>
    </xf>
    <xf numFmtId="0" fontId="9" fillId="3" borderId="0" xfId="4" applyFill="1" applyProtection="1">
      <protection hidden="1"/>
    </xf>
    <xf numFmtId="0" fontId="0" fillId="3" borderId="0" xfId="0" applyFill="1" applyProtection="1">
      <protection hidden="1"/>
    </xf>
    <xf numFmtId="0" fontId="10" fillId="3" borderId="0" xfId="5" applyFill="1" applyProtection="1">
      <protection hidden="1"/>
    </xf>
    <xf numFmtId="0" fontId="11" fillId="3" borderId="0" xfId="3" applyFont="1" applyFill="1" applyAlignment="1" applyProtection="1">
      <alignment horizontal="left" indent="4"/>
      <protection hidden="1"/>
    </xf>
    <xf numFmtId="0" fontId="12" fillId="3" borderId="0" xfId="6" applyFill="1" applyProtection="1">
      <alignment horizontal="left" indent="4"/>
      <protection hidden="1"/>
    </xf>
    <xf numFmtId="0" fontId="13" fillId="3" borderId="0" xfId="5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3" borderId="0" xfId="3" applyFont="1" applyFill="1" applyProtection="1">
      <protection hidden="1"/>
    </xf>
    <xf numFmtId="0" fontId="18" fillId="3" borderId="0" xfId="3" applyFont="1" applyFill="1" applyProtection="1">
      <protection hidden="1"/>
    </xf>
    <xf numFmtId="0" fontId="19" fillId="3" borderId="0" xfId="5" applyFont="1" applyFill="1" applyProtection="1">
      <protection hidden="1"/>
    </xf>
    <xf numFmtId="0" fontId="21" fillId="3" borderId="0" xfId="0" applyFont="1" applyFill="1"/>
    <xf numFmtId="0" fontId="22" fillId="3" borderId="0" xfId="0" applyFont="1" applyFill="1"/>
    <xf numFmtId="0" fontId="25" fillId="3" borderId="0" xfId="0" applyFont="1" applyFill="1"/>
    <xf numFmtId="0" fontId="26" fillId="3" borderId="0" xfId="0" applyFont="1" applyFill="1" applyBorder="1" applyAlignment="1">
      <alignment vertical="center"/>
    </xf>
    <xf numFmtId="14" fontId="26" fillId="3" borderId="0" xfId="0" applyNumberFormat="1" applyFont="1" applyFill="1"/>
    <xf numFmtId="0" fontId="26" fillId="3" borderId="0" xfId="0" applyNumberFormat="1" applyFont="1" applyFill="1"/>
    <xf numFmtId="0" fontId="25" fillId="3" borderId="0" xfId="0" applyFont="1" applyFill="1" applyBorder="1"/>
    <xf numFmtId="164" fontId="30" fillId="3" borderId="0" xfId="0" applyNumberFormat="1" applyFont="1" applyFill="1" applyBorder="1" applyAlignment="1">
      <alignment wrapText="1"/>
    </xf>
    <xf numFmtId="164" fontId="30" fillId="12" borderId="7" xfId="0" applyNumberFormat="1" applyFont="1" applyFill="1" applyBorder="1" applyAlignment="1">
      <alignment horizontal="center" vertical="center" wrapText="1"/>
    </xf>
    <xf numFmtId="164" fontId="30" fillId="11" borderId="7" xfId="0" applyNumberFormat="1" applyFont="1" applyFill="1" applyBorder="1" applyAlignment="1">
      <alignment horizontal="center" vertical="center" wrapText="1"/>
    </xf>
    <xf numFmtId="164" fontId="30" fillId="9" borderId="7" xfId="0" applyNumberFormat="1" applyFont="1" applyFill="1" applyBorder="1" applyAlignment="1">
      <alignment horizontal="center" vertical="center" wrapText="1"/>
    </xf>
    <xf numFmtId="164" fontId="30" fillId="12" borderId="7" xfId="0" applyNumberFormat="1" applyFont="1" applyFill="1" applyBorder="1" applyAlignment="1">
      <alignment horizontal="left" vertical="center" wrapText="1"/>
    </xf>
    <xf numFmtId="164" fontId="30" fillId="11" borderId="7" xfId="0" applyNumberFormat="1" applyFont="1" applyFill="1" applyBorder="1" applyAlignment="1">
      <alignment horizontal="left" vertical="center" wrapText="1"/>
    </xf>
    <xf numFmtId="164" fontId="30" fillId="9" borderId="7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28" fillId="8" borderId="5" xfId="0" quotePrefix="1" applyFont="1" applyFill="1" applyBorder="1" applyAlignment="1">
      <alignment horizontal="left"/>
    </xf>
    <xf numFmtId="0" fontId="28" fillId="8" borderId="3" xfId="0" quotePrefix="1" applyFont="1" applyFill="1" applyBorder="1" applyAlignment="1">
      <alignment horizontal="left"/>
    </xf>
    <xf numFmtId="164" fontId="30" fillId="12" borderId="4" xfId="0" applyNumberFormat="1" applyFont="1" applyFill="1" applyBorder="1" applyAlignment="1">
      <alignment horizontal="left" vertical="center" wrapText="1"/>
    </xf>
    <xf numFmtId="164" fontId="30" fillId="11" borderId="4" xfId="0" applyNumberFormat="1" applyFont="1" applyFill="1" applyBorder="1" applyAlignment="1">
      <alignment horizontal="left" vertical="center" wrapText="1"/>
    </xf>
    <xf numFmtId="164" fontId="30" fillId="9" borderId="4" xfId="0" applyNumberFormat="1" applyFont="1" applyFill="1" applyBorder="1" applyAlignment="1">
      <alignment horizontal="left" vertical="center" wrapText="1"/>
    </xf>
    <xf numFmtId="164" fontId="27" fillId="10" borderId="6" xfId="0" applyNumberFormat="1" applyFont="1" applyFill="1" applyBorder="1" applyAlignment="1">
      <alignment horizontal="left"/>
    </xf>
    <xf numFmtId="0" fontId="27" fillId="7" borderId="6" xfId="0" applyFont="1" applyFill="1" applyBorder="1" applyAlignment="1">
      <alignment horizontal="left"/>
    </xf>
    <xf numFmtId="0" fontId="27" fillId="3" borderId="6" xfId="0" applyFont="1" applyFill="1" applyBorder="1" applyAlignment="1">
      <alignment horizontal="left"/>
    </xf>
    <xf numFmtId="0" fontId="29" fillId="13" borderId="8" xfId="0" quotePrefix="1" applyFont="1" applyFill="1" applyBorder="1" applyAlignment="1">
      <alignment horizontal="center" vertical="center" wrapText="1"/>
    </xf>
    <xf numFmtId="0" fontId="33" fillId="13" borderId="4" xfId="10" applyFont="1" applyFill="1" applyBorder="1" applyAlignment="1" applyProtection="1">
      <alignment horizontal="center" vertical="center"/>
      <protection locked="0"/>
    </xf>
    <xf numFmtId="164" fontId="30" fillId="15" borderId="7" xfId="0" applyNumberFormat="1" applyFont="1" applyFill="1" applyBorder="1" applyAlignment="1">
      <alignment horizontal="left" vertical="center" wrapText="1"/>
    </xf>
    <xf numFmtId="164" fontId="30" fillId="15" borderId="9" xfId="0" applyNumberFormat="1" applyFont="1" applyFill="1" applyBorder="1" applyAlignment="1">
      <alignment horizontal="center" vertical="center"/>
    </xf>
    <xf numFmtId="164" fontId="30" fillId="15" borderId="7" xfId="0" applyNumberFormat="1" applyFont="1" applyFill="1" applyBorder="1" applyAlignment="1">
      <alignment horizontal="center" vertical="center" wrapText="1"/>
    </xf>
    <xf numFmtId="164" fontId="30" fillId="15" borderId="4" xfId="0" applyNumberFormat="1" applyFont="1" applyFill="1" applyBorder="1" applyAlignment="1">
      <alignment horizontal="left" vertical="center" wrapText="1"/>
    </xf>
    <xf numFmtId="0" fontId="8" fillId="3" borderId="4" xfId="3" applyFill="1" applyBorder="1" applyProtection="1">
      <protection hidden="1"/>
    </xf>
    <xf numFmtId="0" fontId="16" fillId="4" borderId="4" xfId="7" applyFont="1" applyFill="1" applyBorder="1" applyProtection="1">
      <protection locked="0"/>
    </xf>
    <xf numFmtId="0" fontId="0" fillId="9" borderId="0" xfId="0" applyFill="1"/>
    <xf numFmtId="0" fontId="23" fillId="9" borderId="0" xfId="0" applyFont="1" applyFill="1"/>
    <xf numFmtId="0" fontId="34" fillId="9" borderId="0" xfId="0" applyFont="1" applyFill="1"/>
    <xf numFmtId="0" fontId="0" fillId="13" borderId="0" xfId="0" applyFill="1"/>
    <xf numFmtId="0" fontId="31" fillId="14" borderId="0" xfId="0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35" fillId="0" borderId="0" xfId="1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37" fillId="2" borderId="1" xfId="0" applyFont="1" applyFill="1" applyBorder="1" applyAlignment="1" applyProtection="1">
      <alignment horizontal="left"/>
      <protection hidden="1"/>
    </xf>
    <xf numFmtId="44" fontId="38" fillId="3" borderId="1" xfId="1" applyFont="1" applyFill="1" applyBorder="1" applyProtection="1">
      <protection locked="0"/>
    </xf>
    <xf numFmtId="44" fontId="39" fillId="3" borderId="0" xfId="1" applyFont="1" applyFill="1" applyAlignment="1">
      <alignment horizontal="center" vertical="center"/>
    </xf>
    <xf numFmtId="14" fontId="27" fillId="7" borderId="7" xfId="0" applyNumberFormat="1" applyFont="1" applyFill="1" applyBorder="1" applyAlignment="1" applyProtection="1">
      <alignment horizontal="left"/>
      <protection locked="0"/>
    </xf>
    <xf numFmtId="164" fontId="27" fillId="3" borderId="7" xfId="0" applyNumberFormat="1" applyFont="1" applyFill="1" applyBorder="1" applyAlignment="1" applyProtection="1">
      <alignment horizontal="left"/>
      <protection locked="0"/>
    </xf>
    <xf numFmtId="164" fontId="27" fillId="10" borderId="7" xfId="0" applyNumberFormat="1" applyFont="1" applyFill="1" applyBorder="1" applyAlignment="1" applyProtection="1">
      <alignment horizontal="left"/>
      <protection locked="0"/>
    </xf>
    <xf numFmtId="164" fontId="30" fillId="4" borderId="9" xfId="0" applyNumberFormat="1" applyFont="1" applyFill="1" applyBorder="1" applyAlignment="1" applyProtection="1">
      <alignment horizontal="center" vertical="center"/>
      <protection locked="0"/>
    </xf>
  </cellXfs>
  <cellStyles count="11">
    <cellStyle name="Bleu Clair" xfId="8"/>
    <cellStyle name="Jaune" xfId="7"/>
    <cellStyle name="Lien hypertexte" xfId="10" builtinId="8"/>
    <cellStyle name="Milliers 2" xfId="9"/>
    <cellStyle name="Monétaire" xfId="1" builtinId="4"/>
    <cellStyle name="Normal" xfId="0" builtinId="0"/>
    <cellStyle name="Normal 3" xfId="3"/>
    <cellStyle name="Texte Aide" xfId="5"/>
    <cellStyle name="Texte gras Aide" xfId="4"/>
    <cellStyle name="Titre 2 aide" xfId="6"/>
    <cellStyle name="Titre Aide" xfId="2"/>
  </cellStyles>
  <dxfs count="16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color rgb="FFFF0000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/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hair">
          <color indexed="64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border>
        <top style="thin">
          <color rgb="FF009999"/>
        </top>
      </border>
    </dxf>
    <dxf>
      <border diagonalUp="0" diagonalDown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0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Style de tableau 1" pivot="0" count="0"/>
  </tableStyles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'Tableau de bord'!$B$8</c:f>
              <c:strCache>
                <c:ptCount val="1"/>
                <c:pt idx="0">
                  <c:v>TOTAL ENCAISSEMENTS (2)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\ &quot;€&quot;" sourceLinked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schemeClr val="bg1">
                    <a:alpha val="40000"/>
                  </a:scheme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bord'!$C$6:$N$6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bord'!$C$8:$N$8</c:f>
              <c:numCache>
                <c:formatCode>#\ ##0.00\ "€"</c:formatCode>
                <c:ptCount val="12"/>
                <c:pt idx="0">
                  <c:v>4999</c:v>
                </c:pt>
                <c:pt idx="1">
                  <c:v>6000</c:v>
                </c:pt>
                <c:pt idx="2">
                  <c:v>5500</c:v>
                </c:pt>
                <c:pt idx="3">
                  <c:v>6500</c:v>
                </c:pt>
                <c:pt idx="4">
                  <c:v>6800</c:v>
                </c:pt>
                <c:pt idx="5">
                  <c:v>5500</c:v>
                </c:pt>
                <c:pt idx="6">
                  <c:v>6000</c:v>
                </c:pt>
                <c:pt idx="7">
                  <c:v>7500</c:v>
                </c:pt>
                <c:pt idx="8">
                  <c:v>7500</c:v>
                </c:pt>
                <c:pt idx="9">
                  <c:v>8500</c:v>
                </c:pt>
                <c:pt idx="10">
                  <c:v>7500</c:v>
                </c:pt>
                <c:pt idx="11">
                  <c:v>7600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B1-44DB-9564-694FF93A9D8D}"/>
            </c:ext>
          </c:extLst>
        </c:ser>
        <c:ser>
          <c:idx val="2"/>
          <c:order val="2"/>
          <c:tx>
            <c:strRef>
              <c:f>'Tableau de bord'!$B$9</c:f>
              <c:strCache>
                <c:ptCount val="1"/>
                <c:pt idx="0">
                  <c:v>TOTAL DÉCAISSEMENTS (3)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bord'!$C$6:$N$6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bord'!$C$9:$N$9</c:f>
              <c:numCache>
                <c:formatCode>#\ ##0.00\ "€"</c:formatCode>
                <c:ptCount val="12"/>
                <c:pt idx="0">
                  <c:v>4400</c:v>
                </c:pt>
                <c:pt idx="1">
                  <c:v>440</c:v>
                </c:pt>
                <c:pt idx="2">
                  <c:v>1900</c:v>
                </c:pt>
                <c:pt idx="3">
                  <c:v>1250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400</c:v>
                </c:pt>
                <c:pt idx="9">
                  <c:v>1000</c:v>
                </c:pt>
                <c:pt idx="10">
                  <c:v>490</c:v>
                </c:pt>
                <c:pt idx="11">
                  <c:v>1050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B1-44DB-9564-694FF93A9D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42216648"/>
        <c:axId val="3422233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'Tableau de bord'!$B$7</c15:sqref>
                        </c15:formulaRef>
                      </c:ext>
                    </c:extLst>
                    <c:strCache>
                      <c:ptCount val="1"/>
                      <c:pt idx="0">
                        <c:v>SOLDE DÉBUT DU MOIS (1)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'Tableau de bord'!$C$6:$N$6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'Tableau de bord'!$C$7:$N$7</c15:sqref>
                        </c15:formulaRef>
                      </c:ext>
                    </c:extLst>
                    <c:numCache>
                      <c:formatCode>#\ ##0.00\ "€"</c:formatCode>
                      <c:ptCount val="12"/>
                      <c:pt idx="0">
                        <c:v>0</c:v>
                      </c:pt>
                      <c:pt idx="1">
                        <c:v>599</c:v>
                      </c:pt>
                      <c:pt idx="2">
                        <c:v>6159</c:v>
                      </c:pt>
                      <c:pt idx="3">
                        <c:v>9759</c:v>
                      </c:pt>
                      <c:pt idx="4">
                        <c:v>15009</c:v>
                      </c:pt>
                      <c:pt idx="5">
                        <c:v>21359</c:v>
                      </c:pt>
                      <c:pt idx="6">
                        <c:v>26409</c:v>
                      </c:pt>
                      <c:pt idx="7">
                        <c:v>31959</c:v>
                      </c:pt>
                      <c:pt idx="8">
                        <c:v>39009</c:v>
                      </c:pt>
                      <c:pt idx="9">
                        <c:v>46109</c:v>
                      </c:pt>
                      <c:pt idx="10">
                        <c:v>53609</c:v>
                      </c:pt>
                      <c:pt idx="11">
                        <c:v>60619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30B1-44DB-9564-694FF93A9D8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'Tableau de bord'!$B$11</c15:sqref>
                        </c15:formulaRef>
                      </c:ext>
                    </c:extLst>
                    <c:strCache>
                      <c:ptCount val="1"/>
                      <c:pt idx="0">
                        <c:v>SOLDE DE TRÉSORERIE (Fin du mois) = (5) = (1)+(2)-(3)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'Tableau de bord'!$C$6:$N$6</c15:sqref>
                        </c15:formulaRef>
                      </c:ext>
                    </c:extLst>
                    <c:strCache>
                      <c:ptCount val="12"/>
                      <c:pt idx="0">
                        <c:v>janvier</c:v>
                      </c:pt>
                      <c:pt idx="1">
                        <c:v>février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juillet</c:v>
                      </c:pt>
                      <c:pt idx="7">
                        <c:v>août</c:v>
                      </c:pt>
                      <c:pt idx="8">
                        <c:v>septembre</c:v>
                      </c:pt>
                      <c:pt idx="9">
                        <c:v>octobre</c:v>
                      </c:pt>
                      <c:pt idx="10">
                        <c:v>novembre</c:v>
                      </c:pt>
                      <c:pt idx="11">
                        <c:v>décembre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'Tableau de bord'!$C$11:$N$11</c15:sqref>
                        </c15:formulaRef>
                      </c:ext>
                    </c:extLst>
                    <c:numCache>
                      <c:formatCode>#\ ##0.00\ "€"</c:formatCode>
                      <c:ptCount val="12"/>
                      <c:pt idx="0">
                        <c:v>599</c:v>
                      </c:pt>
                      <c:pt idx="1">
                        <c:v>6159</c:v>
                      </c:pt>
                      <c:pt idx="2">
                        <c:v>9759</c:v>
                      </c:pt>
                      <c:pt idx="3">
                        <c:v>15009</c:v>
                      </c:pt>
                      <c:pt idx="4">
                        <c:v>21359</c:v>
                      </c:pt>
                      <c:pt idx="5">
                        <c:v>26409</c:v>
                      </c:pt>
                      <c:pt idx="6">
                        <c:v>31959</c:v>
                      </c:pt>
                      <c:pt idx="7">
                        <c:v>39009</c:v>
                      </c:pt>
                      <c:pt idx="8">
                        <c:v>46109</c:v>
                      </c:pt>
                      <c:pt idx="9">
                        <c:v>53609</c:v>
                      </c:pt>
                      <c:pt idx="10">
                        <c:v>60619</c:v>
                      </c:pt>
                      <c:pt idx="11">
                        <c:v>67169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30B1-44DB-9564-694FF93A9D8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'Tableau de bord'!$B$10</c:f>
              <c:strCache>
                <c:ptCount val="1"/>
                <c:pt idx="0">
                  <c:v>VARIATION (4) = (2) - (3)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bord'!$C$6:$N$6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'Tableau de bord'!$C$10:$N$10</c:f>
              <c:numCache>
                <c:formatCode>#\ ##0.00\ "€"</c:formatCode>
                <c:ptCount val="12"/>
                <c:pt idx="0">
                  <c:v>599</c:v>
                </c:pt>
                <c:pt idx="1">
                  <c:v>5560</c:v>
                </c:pt>
                <c:pt idx="2">
                  <c:v>3600</c:v>
                </c:pt>
                <c:pt idx="3">
                  <c:v>5250</c:v>
                </c:pt>
                <c:pt idx="4">
                  <c:v>6350</c:v>
                </c:pt>
                <c:pt idx="5">
                  <c:v>5050</c:v>
                </c:pt>
                <c:pt idx="6">
                  <c:v>5550</c:v>
                </c:pt>
                <c:pt idx="7">
                  <c:v>7050</c:v>
                </c:pt>
                <c:pt idx="8">
                  <c:v>7100</c:v>
                </c:pt>
                <c:pt idx="9">
                  <c:v>7500</c:v>
                </c:pt>
                <c:pt idx="10">
                  <c:v>7010</c:v>
                </c:pt>
                <c:pt idx="11">
                  <c:v>6550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0B1-44DB-9564-694FF93A9D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2216648"/>
        <c:axId val="342223312"/>
      </c:lineChart>
      <c:catAx>
        <c:axId val="34221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223312"/>
        <c:crosses val="autoZero"/>
        <c:auto val="1"/>
        <c:lblAlgn val="ctr"/>
        <c:lblOffset val="100"/>
        <c:noMultiLvlLbl val="0"/>
      </c:catAx>
      <c:valAx>
        <c:axId val="342223312"/>
        <c:scaling>
          <c:orientation val="minMax"/>
        </c:scaling>
        <c:delete val="0"/>
        <c:axPos val="l"/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21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22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creerentreprise.fr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'Page d''acceuil'!A1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3.jpeg"/><Relationship Id="rId1" Type="http://schemas.openxmlformats.org/officeDocument/2006/relationships/hyperlink" Target="#'Page d''acceuil'!A1"/><Relationship Id="rId6" Type="http://schemas.openxmlformats.org/officeDocument/2006/relationships/image" Target="../media/image1.png"/><Relationship Id="rId5" Type="http://schemas.openxmlformats.org/officeDocument/2006/relationships/hyperlink" Target="https://www.creerentreprise.fr/" TargetMode="External"/><Relationship Id="rId4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'Page d''acceui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2533649</xdr:colOff>
      <xdr:row>2</xdr:row>
      <xdr:rowOff>66675</xdr:rowOff>
    </xdr:from>
    <xdr:to>
      <xdr:col>1</xdr:col>
      <xdr:colOff>3905250</xdr:colOff>
      <xdr:row>4</xdr:row>
      <xdr:rowOff>104774</xdr:rowOff>
    </xdr:to>
    <xdr:pic>
      <xdr:nvPicPr>
        <xdr:cNvPr id="7" name="Imag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49" y="609600"/>
          <a:ext cx="1371601" cy="4190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7485348</xdr:colOff>
      <xdr:row>18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7188"/>
          <a:ext cx="7485348" cy="49887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5</xdr:row>
      <xdr:rowOff>95250</xdr:rowOff>
    </xdr:from>
    <xdr:to>
      <xdr:col>12</xdr:col>
      <xdr:colOff>609600</xdr:colOff>
      <xdr:row>13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123950"/>
          <a:ext cx="4762500" cy="1476375"/>
        </a:xfrm>
        <a:prstGeom prst="rect">
          <a:avLst/>
        </a:prstGeom>
      </xdr:spPr>
    </xdr:pic>
    <xdr:clientData/>
  </xdr:twoCellAnchor>
  <xdr:twoCellAnchor editAs="oneCell">
    <xdr:from>
      <xdr:col>13</xdr:col>
      <xdr:colOff>219076</xdr:colOff>
      <xdr:row>5</xdr:row>
      <xdr:rowOff>28575</xdr:rowOff>
    </xdr:from>
    <xdr:to>
      <xdr:col>15</xdr:col>
      <xdr:colOff>66676</xdr:colOff>
      <xdr:row>12</xdr:row>
      <xdr:rowOff>38100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6" y="1057275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5</xdr:row>
      <xdr:rowOff>95250</xdr:rowOff>
    </xdr:from>
    <xdr:to>
      <xdr:col>12</xdr:col>
      <xdr:colOff>609600</xdr:colOff>
      <xdr:row>13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123950"/>
          <a:ext cx="4762500" cy="1476375"/>
        </a:xfrm>
        <a:prstGeom prst="rect">
          <a:avLst/>
        </a:prstGeom>
      </xdr:spPr>
    </xdr:pic>
    <xdr:clientData/>
  </xdr:twoCellAnchor>
  <xdr:twoCellAnchor editAs="oneCell">
    <xdr:from>
      <xdr:col>13</xdr:col>
      <xdr:colOff>219076</xdr:colOff>
      <xdr:row>5</xdr:row>
      <xdr:rowOff>28575</xdr:rowOff>
    </xdr:from>
    <xdr:to>
      <xdr:col>15</xdr:col>
      <xdr:colOff>66676</xdr:colOff>
      <xdr:row>12</xdr:row>
      <xdr:rowOff>38100</xdr:rowOff>
    </xdr:to>
    <xdr:pic>
      <xdr:nvPicPr>
        <xdr:cNvPr id="5" name="Imag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6" y="1057275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7</xdr:col>
      <xdr:colOff>752475</xdr:colOff>
      <xdr:row>37</xdr:row>
      <xdr:rowOff>21373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14875"/>
          <a:ext cx="5334000" cy="2497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390525</xdr:colOff>
      <xdr:row>23</xdr:row>
      <xdr:rowOff>161925</xdr:rowOff>
    </xdr:from>
    <xdr:to>
      <xdr:col>4</xdr:col>
      <xdr:colOff>723900</xdr:colOff>
      <xdr:row>25</xdr:row>
      <xdr:rowOff>171450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 flipH="1">
          <a:off x="3743325" y="4686300"/>
          <a:ext cx="333375" cy="3905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3</xdr:col>
      <xdr:colOff>684532</xdr:colOff>
      <xdr:row>5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3018157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5</xdr:row>
      <xdr:rowOff>285750</xdr:rowOff>
    </xdr:from>
    <xdr:to>
      <xdr:col>0</xdr:col>
      <xdr:colOff>1828800</xdr:colOff>
      <xdr:row>8</xdr:row>
      <xdr:rowOff>47625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Libellé des opérations ">
              <a:extLst>
                <a:ext uri="{FF2B5EF4-FFF2-40B4-BE49-F238E27FC236}">
                  <a16:creationId xmlns:a16="http://schemas.microsoft.com/office/drawing/2014/main" xmlns="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bellé des opérations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2573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0</xdr:rowOff>
    </xdr:from>
    <xdr:to>
      <xdr:col>0</xdr:col>
      <xdr:colOff>1085850</xdr:colOff>
      <xdr:row>5</xdr:row>
      <xdr:rowOff>66675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038225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2743199</xdr:colOff>
      <xdr:row>2</xdr:row>
      <xdr:rowOff>171450</xdr:rowOff>
    </xdr:from>
    <xdr:to>
      <xdr:col>2</xdr:col>
      <xdr:colOff>219074</xdr:colOff>
      <xdr:row>4</xdr:row>
      <xdr:rowOff>104775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297447">
          <a:off x="4819649" y="552450"/>
          <a:ext cx="333375" cy="333375"/>
        </a:xfrm>
        <a:prstGeom prst="rect">
          <a:avLst/>
        </a:prstGeom>
      </xdr:spPr>
    </xdr:pic>
    <xdr:clientData/>
  </xdr:twoCellAnchor>
  <xdr:twoCellAnchor>
    <xdr:from>
      <xdr:col>0</xdr:col>
      <xdr:colOff>2066924</xdr:colOff>
      <xdr:row>11</xdr:row>
      <xdr:rowOff>166686</xdr:rowOff>
    </xdr:from>
    <xdr:to>
      <xdr:col>13</xdr:col>
      <xdr:colOff>1466849</xdr:colOff>
      <xdr:row>39</xdr:row>
      <xdr:rowOff>76199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200025</xdr:colOff>
      <xdr:row>0</xdr:row>
      <xdr:rowOff>133350</xdr:rowOff>
    </xdr:from>
    <xdr:to>
      <xdr:col>7</xdr:col>
      <xdr:colOff>542926</xdr:colOff>
      <xdr:row>2</xdr:row>
      <xdr:rowOff>171449</xdr:rowOff>
    </xdr:to>
    <xdr:pic>
      <xdr:nvPicPr>
        <xdr:cNvPr id="8" name="Imag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33350"/>
          <a:ext cx="1371601" cy="4190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4</xdr:row>
          <xdr:rowOff>152400</xdr:rowOff>
        </xdr:from>
        <xdr:to>
          <xdr:col>17</xdr:col>
          <xdr:colOff>285750</xdr:colOff>
          <xdr:row>5</xdr:row>
          <xdr:rowOff>209550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0</xdr:rowOff>
    </xdr:from>
    <xdr:to>
      <xdr:col>9</xdr:col>
      <xdr:colOff>714375</xdr:colOff>
      <xdr:row>6</xdr:row>
      <xdr:rowOff>85725</xdr:rowOff>
    </xdr:to>
    <xdr:pic>
      <xdr:nvPicPr>
        <xdr:cNvPr id="5" name="Imag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90500"/>
          <a:ext cx="1038225" cy="1038225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Libellé_des_opérations" sourceName="Libellé des opérations ">
  <extLst>
    <x:ext xmlns:x15="http://schemas.microsoft.com/office/spreadsheetml/2010/11/main" uri="{2F2917AC-EB37-4324-AD4E-5DD8C200BD13}">
      <x15:tableSlicerCache tableId="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Libellé des opérations " cache="Segment_Libellé_des_opérations" caption="Libellé des opérations " rowHeight="241300"/>
</slicers>
</file>

<file path=xl/tables/table1.xml><?xml version="1.0" encoding="utf-8"?>
<table xmlns="http://schemas.openxmlformats.org/spreadsheetml/2006/main" id="2" name="Tableau1" displayName="Tableau1" ref="B6:N11" totalsRowShown="0" headerRowDxfId="163" dataDxfId="161" headerRowBorderDxfId="162" tableBorderDxfId="160" totalsRowBorderDxfId="159">
  <autoFilter ref="B6:N11"/>
  <tableColumns count="13">
    <tableColumn id="1" name="Libellé des opérations " dataDxfId="158"/>
    <tableColumn id="2" name="janvier" dataDxfId="157"/>
    <tableColumn id="3" name="février" dataDxfId="156"/>
    <tableColumn id="4" name="mars" dataDxfId="155"/>
    <tableColumn id="5" name="avril" dataDxfId="154"/>
    <tableColumn id="6" name="mai" dataDxfId="153"/>
    <tableColumn id="7" name="juin" dataDxfId="152"/>
    <tableColumn id="8" name="juillet" dataDxfId="151"/>
    <tableColumn id="9" name="août" dataDxfId="150"/>
    <tableColumn id="10" name="septembre" dataDxfId="149"/>
    <tableColumn id="11" name="octobre" dataDxfId="148"/>
    <tableColumn id="12" name="novembre" dataDxfId="147"/>
    <tableColumn id="13" name="décembre" dataDxfId="146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1" name="Tableau212" displayName="Tableau212" ref="A1:E53" totalsRowCount="1" headerRowDxfId="112" dataDxfId="58">
  <autoFilter ref="A1:E52"/>
  <tableColumns count="5">
    <tableColumn id="1" name="Date de l'opération " totalsRowLabel="Total" dataDxfId="63" totalsRowDxfId="111"/>
    <tableColumn id="2" name="Entrées (encaissements) :" dataDxfId="62" totalsRowDxfId="110"/>
    <tableColumn id="3" name="Montant " totalsRowFunction="sum" dataDxfId="61" totalsRowDxfId="109"/>
    <tableColumn id="4" name="Sorties (décaissements) :" dataDxfId="60" totalsRowDxfId="108"/>
    <tableColumn id="5" name="Montant" totalsRowFunction="sum" dataDxfId="59" totalsRowDxfId="10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2" name="Tableau213" displayName="Tableau213" ref="A1:E53" totalsRowCount="1" headerRowDxfId="106" dataDxfId="64">
  <autoFilter ref="A1:E52"/>
  <tableColumns count="5">
    <tableColumn id="1" name="Date de l'opération " totalsRowLabel="Total" dataDxfId="69" totalsRowDxfId="105"/>
    <tableColumn id="2" name="Entrées (encaissements) :" dataDxfId="68" totalsRowDxfId="104"/>
    <tableColumn id="3" name="Montant " totalsRowFunction="sum" dataDxfId="67" totalsRowDxfId="103"/>
    <tableColumn id="4" name="Sorties (décaissements) :" dataDxfId="66" totalsRowDxfId="102"/>
    <tableColumn id="5" name="Montant" totalsRowFunction="sum" dataDxfId="65" totalsRowDxfId="101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3" name="Tableau214" displayName="Tableau214" ref="A1:E53" totalsRowCount="1" headerRowDxfId="100" dataDxfId="70">
  <autoFilter ref="A1:E52"/>
  <tableColumns count="5">
    <tableColumn id="1" name="Date de l'opération " totalsRowLabel="Total" dataDxfId="75" totalsRowDxfId="99"/>
    <tableColumn id="2" name="Entrées (encaissements) :" dataDxfId="74" totalsRowDxfId="98"/>
    <tableColumn id="3" name="Montant " totalsRowFunction="sum" dataDxfId="73" totalsRowDxfId="97"/>
    <tableColumn id="4" name="Sorties (décaissements) :" dataDxfId="72" totalsRowDxfId="96"/>
    <tableColumn id="5" name="Montant" totalsRowFunction="sum" dataDxfId="71" totalsRowDxfId="95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4" name="Tableau215" displayName="Tableau215" ref="A1:E53" totalsRowCount="1" headerRowDxfId="94" dataDxfId="76">
  <autoFilter ref="A1:E52"/>
  <tableColumns count="5">
    <tableColumn id="1" name="Date de l'opération " totalsRowLabel="Total" dataDxfId="81" totalsRowDxfId="93"/>
    <tableColumn id="2" name="Entrées (encaissements) :" dataDxfId="80" totalsRowDxfId="92"/>
    <tableColumn id="3" name="Montant " totalsRowFunction="sum" dataDxfId="79" totalsRowDxfId="91"/>
    <tableColumn id="4" name="Sorties (décaissements) :" dataDxfId="78" totalsRowDxfId="90"/>
    <tableColumn id="5" name="Montant" totalsRowFunction="sum" dataDxfId="77" totalsRowDxfId="8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au2" displayName="Tableau2" ref="A1:E53" totalsRowCount="1" headerRowDxfId="145" dataDxfId="10">
  <autoFilter ref="A1:E52"/>
  <tableColumns count="5">
    <tableColumn id="1" name="Date de l'opération " totalsRowLabel="Total" dataDxfId="15" totalsRowDxfId="4"/>
    <tableColumn id="2" name="Entrées (encaissements) :" dataDxfId="14" totalsRowDxfId="3"/>
    <tableColumn id="3" name="Montant " totalsRowFunction="sum" dataDxfId="13" totalsRowDxfId="2"/>
    <tableColumn id="4" name="Sorties (décaissements) :" dataDxfId="12" totalsRowDxfId="1"/>
    <tableColumn id="5" name="Montant" totalsRowFunction="sum" dataDxfId="11" totalsRow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au25" displayName="Tableau25" ref="A1:E53" totalsRowCount="1" headerRowDxfId="144" dataDxfId="16">
  <autoFilter ref="A1:E52"/>
  <tableColumns count="5">
    <tableColumn id="1" name="Date de l'opération " totalsRowLabel="Total" dataDxfId="21" totalsRowDxfId="86"/>
    <tableColumn id="2" name="Entrées (encaissements) :" dataDxfId="20" totalsRowDxfId="85"/>
    <tableColumn id="3" name="Montant " totalsRowFunction="sum" dataDxfId="19" totalsRowDxfId="84"/>
    <tableColumn id="4" name="Sorties (décaissements) :" dataDxfId="18" totalsRowDxfId="83"/>
    <tableColumn id="5" name="Montant" totalsRowFunction="sum" dataDxfId="17" totalsRowDxfId="8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au26" displayName="Tableau26" ref="A1:E53" totalsRowCount="1" headerRowDxfId="143" dataDxfId="22">
  <autoFilter ref="A1:E52"/>
  <tableColumns count="5">
    <tableColumn id="1" name="Date de l'opération " totalsRowLabel="Total" dataDxfId="27" totalsRowDxfId="142"/>
    <tableColumn id="2" name="Entrées (encaissements) :" dataDxfId="26" totalsRowDxfId="141"/>
    <tableColumn id="3" name="Montant " totalsRowFunction="sum" dataDxfId="25" totalsRowDxfId="140"/>
    <tableColumn id="4" name="Sorties (décaissements) :" dataDxfId="24" totalsRowDxfId="139"/>
    <tableColumn id="5" name="Montant" totalsRowFunction="sum" dataDxfId="23" totalsRowDxfId="13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au27" displayName="Tableau27" ref="A1:E53" totalsRowCount="1" headerRowDxfId="137" dataDxfId="28">
  <autoFilter ref="A1:E52"/>
  <tableColumns count="5">
    <tableColumn id="1" name="Date de l'opération " totalsRowLabel="Total" dataDxfId="33" totalsRowDxfId="136"/>
    <tableColumn id="2" name="Entrées (encaissements) :" dataDxfId="32" totalsRowDxfId="135"/>
    <tableColumn id="3" name="Montant " totalsRowFunction="sum" dataDxfId="31" totalsRowDxfId="134"/>
    <tableColumn id="4" name="Sorties (décaissements) :" dataDxfId="30" totalsRowDxfId="133"/>
    <tableColumn id="5" name="Montant" totalsRowFunction="sum" dataDxfId="29" totalsRowDxfId="13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leau28" displayName="Tableau28" ref="A1:E53" totalsRowCount="1" headerRowDxfId="131" dataDxfId="34">
  <autoFilter ref="A1:E52"/>
  <tableColumns count="5">
    <tableColumn id="1" name="Date de l'opération " totalsRowLabel="Total" dataDxfId="39" totalsRowDxfId="9"/>
    <tableColumn id="2" name="Entrées (encaissements) :" dataDxfId="38" totalsRowDxfId="8"/>
    <tableColumn id="3" name="Montant " totalsRowFunction="sum" dataDxfId="37" totalsRowDxfId="7"/>
    <tableColumn id="4" name="Sorties (décaissements) :" dataDxfId="36" totalsRowDxfId="6"/>
    <tableColumn id="5" name="Montant" totalsRowFunction="sum" dataDxfId="35" totalsRowDxfId="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8" name="Tableau29" displayName="Tableau29" ref="A1:E53" totalsRowCount="1" headerRowDxfId="130" dataDxfId="40">
  <autoFilter ref="A1:E52"/>
  <tableColumns count="5">
    <tableColumn id="1" name="Date de l'opération " totalsRowLabel="Total" dataDxfId="45" totalsRowDxfId="129"/>
    <tableColumn id="2" name="Entrées (encaissements) :" dataDxfId="44" totalsRowDxfId="128"/>
    <tableColumn id="3" name="Montant " totalsRowFunction="sum" dataDxfId="43" totalsRowDxfId="127"/>
    <tableColumn id="4" name="Sorties (décaissements) :" dataDxfId="42" totalsRowDxfId="126"/>
    <tableColumn id="5" name="Montant" totalsRowFunction="sum" dataDxfId="41" totalsRowDxfId="125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9" name="Tableau210" displayName="Tableau210" ref="A1:E53" totalsRowCount="1" headerRowDxfId="124" dataDxfId="46">
  <autoFilter ref="A1:E52"/>
  <tableColumns count="5">
    <tableColumn id="1" name="Date de l'opération " totalsRowLabel="Total" dataDxfId="51" totalsRowDxfId="123"/>
    <tableColumn id="2" name="Entrées (encaissements) :" dataDxfId="50" totalsRowDxfId="122"/>
    <tableColumn id="3" name="Montant " totalsRowFunction="sum" dataDxfId="49" totalsRowDxfId="121"/>
    <tableColumn id="4" name="Sorties (décaissements) :" dataDxfId="48" totalsRowDxfId="120"/>
    <tableColumn id="5" name="Montant" totalsRowFunction="sum" dataDxfId="47" totalsRowDxfId="11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0" name="Tableau211" displayName="Tableau211" ref="A1:E53" totalsRowCount="1" headerRowDxfId="118" dataDxfId="52">
  <autoFilter ref="A1:E52"/>
  <tableColumns count="5">
    <tableColumn id="1" name="Date de l'opération " totalsRowLabel="Total" dataDxfId="57" totalsRowDxfId="117"/>
    <tableColumn id="2" name="Entrées (encaissements) :" dataDxfId="56" totalsRowDxfId="116"/>
    <tableColumn id="3" name="Montant " totalsRowFunction="sum" dataDxfId="55" totalsRowDxfId="115"/>
    <tableColumn id="4" name="Sorties (décaissements) :" dataDxfId="54" totalsRowDxfId="114"/>
    <tableColumn id="5" name="Montant" totalsRowFunction="sum" dataDxfId="53" totalsRowDxfId="11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86DDD3A-5B30-42A0-A549-384D0E350297}">
  <we:reference id="wa104379638" version="1.0.0.0" store="fr-FR" storeType="OMEX"/>
  <we:alternateReferences>
    <we:reference id="WA104379638" version="1.0.0.0" store="WA104379638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jetentreprise.fr/produit/mot-de-passe-suivi-compta-sci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6" Type="http://schemas.microsoft.com/office/2007/relationships/slicer" Target="../slicers/slicer1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="80" zoomScaleNormal="80" workbookViewId="0">
      <selection activeCell="C7" sqref="C7"/>
    </sheetView>
  </sheetViews>
  <sheetFormatPr baseColWidth="10" defaultRowHeight="15" x14ac:dyDescent="0.25"/>
  <cols>
    <col min="1" max="1" width="112.42578125" style="7" customWidth="1"/>
    <col min="2" max="2" width="61.7109375" style="5" customWidth="1"/>
    <col min="3" max="3" width="68.85546875" style="5" customWidth="1"/>
    <col min="4" max="16384" width="11.42578125" style="5"/>
  </cols>
  <sheetData>
    <row r="1" spans="1:3" s="3" customFormat="1" ht="27.75" x14ac:dyDescent="0.25">
      <c r="A1" s="1" t="s">
        <v>0</v>
      </c>
      <c r="B1" s="2">
        <f ca="1">TODAY()</f>
        <v>43389</v>
      </c>
    </row>
    <row r="2" spans="1:3" x14ac:dyDescent="0.25">
      <c r="A2" s="4"/>
    </row>
    <row r="3" spans="1:3" x14ac:dyDescent="0.25">
      <c r="A3" s="6"/>
    </row>
    <row r="4" spans="1:3" x14ac:dyDescent="0.25">
      <c r="A4" s="5"/>
    </row>
    <row r="5" spans="1:3" x14ac:dyDescent="0.25">
      <c r="A5" s="5"/>
    </row>
    <row r="6" spans="1:3" ht="18" x14ac:dyDescent="0.25">
      <c r="B6" s="8"/>
    </row>
    <row r="7" spans="1:3" ht="26.25" x14ac:dyDescent="0.4">
      <c r="B7" s="65" t="s">
        <v>51</v>
      </c>
      <c r="C7" s="66"/>
    </row>
    <row r="8" spans="1:3" ht="26.25" x14ac:dyDescent="0.4">
      <c r="B8" s="65" t="s">
        <v>52</v>
      </c>
      <c r="C8" s="66"/>
    </row>
    <row r="9" spans="1:3" ht="26.25" x14ac:dyDescent="0.4">
      <c r="B9" s="65" t="s">
        <v>53</v>
      </c>
      <c r="C9" s="66"/>
    </row>
    <row r="10" spans="1:3" ht="26.25" x14ac:dyDescent="0.4">
      <c r="B10" s="65" t="s">
        <v>54</v>
      </c>
      <c r="C10" s="66"/>
    </row>
    <row r="11" spans="1:3" ht="26.25" x14ac:dyDescent="0.4">
      <c r="B11" s="65" t="s">
        <v>55</v>
      </c>
      <c r="C11" s="66"/>
    </row>
    <row r="12" spans="1:3" ht="26.25" x14ac:dyDescent="0.4">
      <c r="B12" s="65" t="s">
        <v>56</v>
      </c>
      <c r="C12" s="66"/>
    </row>
    <row r="13" spans="1:3" ht="26.25" x14ac:dyDescent="0.4">
      <c r="B13" s="65" t="s">
        <v>57</v>
      </c>
      <c r="C13" s="66"/>
    </row>
    <row r="14" spans="1:3" ht="26.25" x14ac:dyDescent="0.4">
      <c r="B14" s="65" t="s">
        <v>58</v>
      </c>
      <c r="C14" s="66" t="s">
        <v>64</v>
      </c>
    </row>
    <row r="15" spans="1:3" ht="26.25" x14ac:dyDescent="0.4">
      <c r="B15" s="65" t="s">
        <v>59</v>
      </c>
      <c r="C15" s="66"/>
    </row>
    <row r="16" spans="1:3" ht="26.25" x14ac:dyDescent="0.4">
      <c r="B16" s="65"/>
      <c r="C16" s="66"/>
    </row>
    <row r="17" spans="2:3" ht="26.25" x14ac:dyDescent="0.4">
      <c r="B17" s="65"/>
      <c r="C17" s="66"/>
    </row>
    <row r="18" spans="2:3" ht="26.25" x14ac:dyDescent="0.4">
      <c r="B18" s="65"/>
      <c r="C18" s="66"/>
    </row>
  </sheetData>
  <sheetProtection password="E9A0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43252</v>
      </c>
      <c r="B2" s="69" t="s">
        <v>29</v>
      </c>
      <c r="C2" s="70">
        <v>5500</v>
      </c>
      <c r="D2" s="69" t="s">
        <v>25</v>
      </c>
      <c r="E2" s="70">
        <v>450</v>
      </c>
    </row>
    <row r="3" spans="1:12" x14ac:dyDescent="0.25">
      <c r="A3" s="68">
        <v>43253</v>
      </c>
      <c r="B3" s="69"/>
      <c r="C3" s="70"/>
      <c r="D3" s="69" t="s">
        <v>26</v>
      </c>
      <c r="E3" s="70">
        <v>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37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bord'!H11</f>
        <v>26409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SUBTOTAL(109,Tableau29[[Montant ]])</f>
        <v>5500</v>
      </c>
      <c r="D53" s="47"/>
      <c r="E53" s="45">
        <f>SUBTOTAL(109,Tableau29[Montant])</f>
        <v>450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43282</v>
      </c>
      <c r="B2" s="69" t="s">
        <v>29</v>
      </c>
      <c r="C2" s="70">
        <v>6000</v>
      </c>
      <c r="D2" s="69" t="s">
        <v>25</v>
      </c>
      <c r="E2" s="70">
        <v>450</v>
      </c>
    </row>
    <row r="3" spans="1:12" x14ac:dyDescent="0.25">
      <c r="A3" s="68">
        <v>43283</v>
      </c>
      <c r="B3" s="69"/>
      <c r="C3" s="70"/>
      <c r="D3" s="69" t="s">
        <v>26</v>
      </c>
      <c r="E3" s="70">
        <v>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38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bord'!I11</f>
        <v>31959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SUBTOTAL(109,Tableau210[[Montant ]])</f>
        <v>6000</v>
      </c>
      <c r="D53" s="47"/>
      <c r="E53" s="45">
        <f>SUBTOTAL(109,Tableau210[Montant])</f>
        <v>450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43313</v>
      </c>
      <c r="B2" s="69" t="s">
        <v>29</v>
      </c>
      <c r="C2" s="70">
        <v>7500</v>
      </c>
      <c r="D2" s="69" t="s">
        <v>25</v>
      </c>
      <c r="E2" s="70">
        <v>450</v>
      </c>
    </row>
    <row r="3" spans="1:12" x14ac:dyDescent="0.25">
      <c r="A3" s="68">
        <v>43314</v>
      </c>
      <c r="B3" s="69"/>
      <c r="C3" s="70"/>
      <c r="D3" s="69" t="s">
        <v>26</v>
      </c>
      <c r="E3" s="70">
        <v>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39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bord'!J11</f>
        <v>39009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SUBTOTAL(109,Tableau211[[Montant ]])</f>
        <v>7500</v>
      </c>
      <c r="D53" s="47"/>
      <c r="E53" s="45">
        <f>SUBTOTAL(109,Tableau211[Montant])</f>
        <v>450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43344</v>
      </c>
      <c r="B2" s="69" t="s">
        <v>29</v>
      </c>
      <c r="C2" s="70">
        <v>7500</v>
      </c>
      <c r="D2" s="69" t="s">
        <v>25</v>
      </c>
      <c r="E2" s="70">
        <v>400</v>
      </c>
    </row>
    <row r="3" spans="1:12" x14ac:dyDescent="0.25">
      <c r="A3" s="68">
        <v>43345</v>
      </c>
      <c r="B3" s="69"/>
      <c r="C3" s="70"/>
      <c r="D3" s="69" t="s">
        <v>26</v>
      </c>
      <c r="E3" s="70">
        <v>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40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bord'!K11</f>
        <v>46109</v>
      </c>
      <c r="I21" s="67"/>
      <c r="J21" s="67"/>
      <c r="K21" s="67"/>
      <c r="L21" s="67"/>
    </row>
    <row r="22" spans="1:12" ht="15" customHeight="1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ht="15" customHeight="1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ht="15" customHeight="1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ht="15" customHeight="1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ht="15" customHeight="1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ht="15" customHeight="1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SUBTOTAL(109,Tableau212[[Montant ]])</f>
        <v>7500</v>
      </c>
      <c r="D53" s="47"/>
      <c r="E53" s="45">
        <f>SUBTOTAL(109,Tableau212[Montant])</f>
        <v>400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43374</v>
      </c>
      <c r="B2" s="69" t="s">
        <v>29</v>
      </c>
      <c r="C2" s="70">
        <v>8500</v>
      </c>
      <c r="D2" s="69" t="s">
        <v>25</v>
      </c>
      <c r="E2" s="70">
        <v>800</v>
      </c>
    </row>
    <row r="3" spans="1:12" x14ac:dyDescent="0.25">
      <c r="A3" s="68">
        <v>43739</v>
      </c>
      <c r="B3" s="69"/>
      <c r="C3" s="70"/>
      <c r="D3" s="69" t="s">
        <v>26</v>
      </c>
      <c r="E3" s="70">
        <v>200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41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bord'!L11</f>
        <v>53609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SUBTOTAL(109,Tableau213[[Montant ]])</f>
        <v>8500</v>
      </c>
      <c r="D53" s="47"/>
      <c r="E53" s="45">
        <f>SUBTOTAL(109,Tableau213[Montant])</f>
        <v>1000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43405</v>
      </c>
      <c r="B2" s="69" t="s">
        <v>29</v>
      </c>
      <c r="C2" s="70">
        <v>7500</v>
      </c>
      <c r="D2" s="69" t="s">
        <v>25</v>
      </c>
      <c r="E2" s="70">
        <v>490</v>
      </c>
    </row>
    <row r="3" spans="1:12" x14ac:dyDescent="0.25">
      <c r="A3" s="68">
        <v>43406</v>
      </c>
      <c r="B3" s="69"/>
      <c r="C3" s="70"/>
      <c r="D3" s="69" t="s">
        <v>26</v>
      </c>
      <c r="E3" s="70">
        <v>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42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bord'!M11</f>
        <v>60619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SUBTOTAL(109,Tableau214[[Montant ]])</f>
        <v>7500</v>
      </c>
      <c r="D53" s="47"/>
      <c r="E53" s="45">
        <f>SUBTOTAL(109,Tableau214[Montant])</f>
        <v>490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B7" sqref="B7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 t="s">
        <v>46</v>
      </c>
      <c r="B2" s="69" t="s">
        <v>29</v>
      </c>
      <c r="C2" s="70">
        <v>7600</v>
      </c>
      <c r="D2" s="69" t="s">
        <v>25</v>
      </c>
      <c r="E2" s="70">
        <v>450</v>
      </c>
    </row>
    <row r="3" spans="1:12" x14ac:dyDescent="0.25">
      <c r="A3" s="68" t="s">
        <v>47</v>
      </c>
      <c r="B3" s="69"/>
      <c r="C3" s="70"/>
      <c r="D3" s="69" t="s">
        <v>26</v>
      </c>
      <c r="E3" s="70">
        <v>600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43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bord'!N11</f>
        <v>67169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SUBTOTAL(109,Tableau215[[Montant ]])</f>
        <v>7600</v>
      </c>
      <c r="D53" s="47"/>
      <c r="E53" s="45">
        <f>SUBTOTAL(109,Tableau215[Montant])</f>
        <v>1050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A43" sqref="A43"/>
    </sheetView>
  </sheetViews>
  <sheetFormatPr baseColWidth="10" defaultRowHeight="15" x14ac:dyDescent="0.25"/>
  <cols>
    <col min="1" max="3" width="11.42578125" style="10"/>
    <col min="4" max="4" width="11.5703125" style="10" customWidth="1"/>
    <col min="5" max="16384" width="11.42578125" style="10"/>
  </cols>
  <sheetData>
    <row r="1" spans="1:11" ht="20.25" x14ac:dyDescent="0.25">
      <c r="A1" s="11" t="s">
        <v>0</v>
      </c>
      <c r="B1" s="11"/>
      <c r="C1" s="12"/>
      <c r="D1" s="12"/>
      <c r="E1" s="12"/>
      <c r="F1" s="13"/>
      <c r="G1" s="13"/>
      <c r="H1" s="13"/>
      <c r="I1" s="13"/>
      <c r="J1" s="13"/>
      <c r="K1" s="13"/>
    </row>
    <row r="2" spans="1:11" x14ac:dyDescent="0.25">
      <c r="A2" s="14"/>
      <c r="B2" s="15" t="s">
        <v>62</v>
      </c>
      <c r="C2" s="14"/>
      <c r="D2" s="14"/>
      <c r="E2" s="14"/>
      <c r="F2" s="16"/>
      <c r="G2" s="16"/>
      <c r="H2" s="16"/>
      <c r="I2" s="16"/>
      <c r="J2" s="16"/>
      <c r="K2" s="16"/>
    </row>
    <row r="3" spans="1:11" x14ac:dyDescent="0.25">
      <c r="A3" s="14"/>
      <c r="B3" s="16"/>
      <c r="C3" s="14"/>
      <c r="D3" s="14"/>
      <c r="E3" s="14"/>
      <c r="F3" s="16"/>
      <c r="G3" s="16"/>
      <c r="H3" s="16"/>
      <c r="I3" s="16"/>
      <c r="J3" s="16"/>
      <c r="K3" s="16"/>
    </row>
    <row r="4" spans="1:11" x14ac:dyDescent="0.25">
      <c r="A4" s="14"/>
      <c r="B4" s="17"/>
      <c r="C4" s="14"/>
      <c r="D4" s="14"/>
      <c r="E4" s="14"/>
      <c r="F4" s="16"/>
      <c r="G4" s="16"/>
      <c r="H4" s="16"/>
      <c r="I4" s="16"/>
      <c r="J4" s="16"/>
      <c r="K4" s="16"/>
    </row>
    <row r="5" spans="1:11" ht="15.75" x14ac:dyDescent="0.25">
      <c r="A5" s="18"/>
      <c r="B5" s="14"/>
      <c r="C5" s="14"/>
      <c r="D5" s="14"/>
      <c r="E5" s="14"/>
      <c r="F5" s="16"/>
      <c r="G5" s="16"/>
      <c r="H5" s="16"/>
      <c r="I5" s="16"/>
      <c r="J5" s="16"/>
      <c r="K5" s="16"/>
    </row>
    <row r="6" spans="1:11" x14ac:dyDescent="0.25">
      <c r="A6" s="15"/>
      <c r="B6" s="14"/>
      <c r="C6" s="14"/>
      <c r="D6" s="14"/>
      <c r="E6" s="14"/>
      <c r="F6" s="16"/>
      <c r="G6" s="16"/>
      <c r="H6" s="16"/>
      <c r="I6" s="16"/>
      <c r="J6" s="16"/>
      <c r="K6" s="16"/>
    </row>
    <row r="7" spans="1:11" x14ac:dyDescent="0.25">
      <c r="A7" s="15" t="s">
        <v>1</v>
      </c>
      <c r="B7" s="14"/>
      <c r="C7" s="14"/>
      <c r="D7" s="14"/>
      <c r="E7" s="14"/>
      <c r="F7" s="16"/>
      <c r="G7" s="16"/>
      <c r="H7" s="16"/>
      <c r="I7" s="16"/>
      <c r="J7" s="16"/>
      <c r="K7" s="16"/>
    </row>
    <row r="8" spans="1:11" ht="15.75" x14ac:dyDescent="0.25">
      <c r="A8" s="19"/>
      <c r="B8" s="14"/>
      <c r="C8" s="14"/>
      <c r="D8" s="14"/>
      <c r="E8" s="14"/>
      <c r="F8" s="16"/>
      <c r="G8" s="16"/>
      <c r="H8" s="16"/>
      <c r="I8" s="16"/>
      <c r="J8" s="16"/>
      <c r="K8" s="16"/>
    </row>
    <row r="9" spans="1:11" ht="15.75" x14ac:dyDescent="0.25">
      <c r="A9" s="20" t="s">
        <v>50</v>
      </c>
      <c r="B9" s="21"/>
      <c r="C9" s="21"/>
      <c r="D9" s="21"/>
      <c r="E9" s="55"/>
      <c r="F9" s="22"/>
      <c r="G9" s="22"/>
      <c r="H9" s="16"/>
      <c r="I9" s="23"/>
      <c r="J9" s="16"/>
      <c r="K9" s="16"/>
    </row>
    <row r="10" spans="1:11" x14ac:dyDescent="0.25">
      <c r="A10" s="24"/>
      <c r="B10" s="21"/>
      <c r="C10" s="21"/>
      <c r="D10" s="21"/>
      <c r="E10" s="54"/>
      <c r="F10" s="23"/>
      <c r="G10" s="23"/>
      <c r="H10" s="16"/>
      <c r="I10" s="14"/>
      <c r="J10" s="16"/>
      <c r="K10" s="16"/>
    </row>
    <row r="11" spans="1:11" x14ac:dyDescent="0.25">
      <c r="A11" s="24"/>
      <c r="B11" s="21"/>
      <c r="C11" s="21"/>
      <c r="D11" s="21"/>
      <c r="E11" s="14"/>
      <c r="F11" s="23"/>
      <c r="G11" s="23"/>
      <c r="H11" s="16"/>
      <c r="I11" s="14"/>
      <c r="J11" s="16"/>
      <c r="K11" s="16"/>
    </row>
    <row r="12" spans="1:11" ht="15.75" x14ac:dyDescent="0.25">
      <c r="A12" s="24" t="s">
        <v>24</v>
      </c>
      <c r="B12" s="21"/>
      <c r="C12" s="21"/>
      <c r="D12" s="21"/>
      <c r="E12" s="53"/>
      <c r="F12" s="23"/>
      <c r="G12" s="16"/>
      <c r="H12" s="16"/>
      <c r="I12" s="16"/>
      <c r="J12" s="16"/>
    </row>
    <row r="13" spans="1:11" ht="15.75" x14ac:dyDescent="0.25">
      <c r="A13" s="17"/>
      <c r="B13" s="14"/>
      <c r="C13" s="14"/>
      <c r="D13" s="14"/>
      <c r="E13" s="42"/>
      <c r="F13" s="16"/>
      <c r="G13" s="16"/>
      <c r="H13" s="16"/>
      <c r="I13" s="16"/>
      <c r="J13" s="16"/>
    </row>
    <row r="14" spans="1:11" ht="15.75" x14ac:dyDescent="0.25">
      <c r="E14" s="43"/>
    </row>
    <row r="15" spans="1:11" ht="15.75" x14ac:dyDescent="0.25">
      <c r="E15" s="44"/>
    </row>
    <row r="16" spans="1:11" x14ac:dyDescent="0.25">
      <c r="E16" s="59"/>
    </row>
    <row r="17" spans="1:11" ht="13.5" customHeight="1" x14ac:dyDescent="0.4">
      <c r="E17" s="9"/>
    </row>
    <row r="20" spans="1:11" x14ac:dyDescent="0.25">
      <c r="A20" s="17" t="s">
        <v>48</v>
      </c>
    </row>
    <row r="22" spans="1:11" x14ac:dyDescent="0.25">
      <c r="A22" s="17" t="s">
        <v>49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4" spans="1:11" x14ac:dyDescent="0.25">
      <c r="A24" s="17"/>
    </row>
    <row r="25" spans="1:11" x14ac:dyDescent="0.25">
      <c r="A25" s="17"/>
    </row>
    <row r="41" spans="1:1" x14ac:dyDescent="0.25">
      <c r="A41" s="17"/>
    </row>
  </sheetData>
  <sheetProtection password="E9A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45" sqref="A45"/>
    </sheetView>
  </sheetViews>
  <sheetFormatPr baseColWidth="10" defaultRowHeight="14.25" x14ac:dyDescent="0.2"/>
  <cols>
    <col min="1" max="1" width="11.42578125" style="26"/>
    <col min="2" max="2" width="13.85546875" style="26" customWidth="1"/>
    <col min="3" max="7" width="11.42578125" style="26"/>
    <col min="8" max="8" width="29.7109375" style="26" customWidth="1"/>
    <col min="9" max="16384" width="11.42578125" style="26"/>
  </cols>
  <sheetData>
    <row r="1" spans="1:9" ht="15" customHeight="1" x14ac:dyDescent="0.2"/>
    <row r="9" spans="1:9" ht="18" x14ac:dyDescent="0.25">
      <c r="A9" s="25" t="s">
        <v>2</v>
      </c>
    </row>
    <row r="10" spans="1:9" ht="18" x14ac:dyDescent="0.25">
      <c r="A10" s="25"/>
    </row>
    <row r="11" spans="1:9" x14ac:dyDescent="0.2">
      <c r="B11" s="26" t="s">
        <v>3</v>
      </c>
    </row>
    <row r="12" spans="1:9" ht="21.75" customHeight="1" x14ac:dyDescent="0.2">
      <c r="B12" s="61" t="s">
        <v>4</v>
      </c>
      <c r="C12" s="62" t="s">
        <v>63</v>
      </c>
      <c r="D12" s="63"/>
      <c r="E12" s="63"/>
      <c r="F12" s="63"/>
      <c r="G12" s="63"/>
      <c r="H12" s="63"/>
      <c r="I12" s="64" t="s">
        <v>5</v>
      </c>
    </row>
  </sheetData>
  <sheetProtection password="E9A0" sheet="1" objects="1" scenarios="1"/>
  <mergeCells count="1">
    <mergeCell ref="C12:H12"/>
  </mergeCells>
  <hyperlinks>
    <hyperlink ref="C12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16"/>
  <sheetViews>
    <sheetView zoomScale="90" zoomScaleNormal="90" workbookViewId="0">
      <pane xSplit="1" topLeftCell="B1" activePane="topRight" state="frozen"/>
      <selection pane="topRight" activeCell="C7" sqref="C7"/>
    </sheetView>
  </sheetViews>
  <sheetFormatPr baseColWidth="10" defaultRowHeight="15" x14ac:dyDescent="0.25"/>
  <cols>
    <col min="1" max="1" width="31.140625" style="10" customWidth="1"/>
    <col min="2" max="2" width="42.85546875" style="10" customWidth="1"/>
    <col min="3" max="3" width="14.7109375" style="10" customWidth="1"/>
    <col min="4" max="5" width="17.28515625" style="10" bestFit="1" customWidth="1"/>
    <col min="6" max="9" width="15.42578125" style="10" customWidth="1"/>
    <col min="10" max="10" width="14.5703125" style="10" bestFit="1" customWidth="1"/>
    <col min="11" max="11" width="20" style="10" customWidth="1"/>
    <col min="12" max="12" width="16.85546875" style="10" customWidth="1"/>
    <col min="13" max="13" width="17.85546875" style="10" customWidth="1"/>
    <col min="14" max="14" width="18.42578125" style="10" customWidth="1"/>
    <col min="15" max="16384" width="11.42578125" style="10"/>
  </cols>
  <sheetData>
    <row r="3" spans="1:14" ht="15.75" x14ac:dyDescent="0.25">
      <c r="A3" s="27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5.75" x14ac:dyDescent="0.25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5" customHeight="1" x14ac:dyDescent="0.25">
      <c r="A5" s="27"/>
      <c r="B5" s="2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46.5" customHeight="1" x14ac:dyDescent="0.25">
      <c r="A6" s="31"/>
      <c r="B6" s="48" t="s">
        <v>6</v>
      </c>
      <c r="C6" s="49" t="s">
        <v>7</v>
      </c>
      <c r="D6" s="49" t="s">
        <v>8</v>
      </c>
      <c r="E6" s="49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49" t="s">
        <v>15</v>
      </c>
      <c r="L6" s="49" t="s">
        <v>16</v>
      </c>
      <c r="M6" s="49" t="s">
        <v>17</v>
      </c>
      <c r="N6" s="49" t="s">
        <v>18</v>
      </c>
    </row>
    <row r="7" spans="1:14" ht="52.5" customHeight="1" x14ac:dyDescent="0.25">
      <c r="A7" s="32"/>
      <c r="B7" s="50" t="s">
        <v>19</v>
      </c>
      <c r="C7" s="71">
        <v>0</v>
      </c>
      <c r="D7" s="51">
        <f>C11</f>
        <v>599</v>
      </c>
      <c r="E7" s="51">
        <f>D11</f>
        <v>6159</v>
      </c>
      <c r="F7" s="51">
        <f t="shared" ref="F7:N7" si="0">E11</f>
        <v>9759</v>
      </c>
      <c r="G7" s="51">
        <f t="shared" si="0"/>
        <v>15009</v>
      </c>
      <c r="H7" s="51">
        <f t="shared" si="0"/>
        <v>21359</v>
      </c>
      <c r="I7" s="51">
        <f t="shared" si="0"/>
        <v>26409</v>
      </c>
      <c r="J7" s="51">
        <f t="shared" si="0"/>
        <v>31959</v>
      </c>
      <c r="K7" s="51">
        <f t="shared" si="0"/>
        <v>39009</v>
      </c>
      <c r="L7" s="51">
        <f t="shared" si="0"/>
        <v>46109</v>
      </c>
      <c r="M7" s="51">
        <f t="shared" si="0"/>
        <v>53609</v>
      </c>
      <c r="N7" s="51">
        <f t="shared" si="0"/>
        <v>60619</v>
      </c>
    </row>
    <row r="8" spans="1:14" ht="52.5" customHeight="1" x14ac:dyDescent="0.25">
      <c r="A8" s="32"/>
      <c r="B8" s="36" t="s">
        <v>20</v>
      </c>
      <c r="C8" s="33">
        <f>Tableau2[[#Totals],[Montant ]]</f>
        <v>4999</v>
      </c>
      <c r="D8" s="33">
        <f>Tableau25[[#Totals],[Montant ]]</f>
        <v>6000</v>
      </c>
      <c r="E8" s="33">
        <f>Tableau26[[#Totals],[Montant ]]</f>
        <v>5500</v>
      </c>
      <c r="F8" s="33">
        <f>Tableau27[[#Totals],[Montant ]]</f>
        <v>6500</v>
      </c>
      <c r="G8" s="33">
        <f>Tableau28[[#Totals],[Montant ]]</f>
        <v>6800</v>
      </c>
      <c r="H8" s="33">
        <f>Tableau29[[#Totals],[Montant ]]</f>
        <v>5500</v>
      </c>
      <c r="I8" s="33">
        <f>Tableau210[[#Totals],[Montant ]]</f>
        <v>6000</v>
      </c>
      <c r="J8" s="33">
        <f>Tableau211[[#Totals],[Montant ]]</f>
        <v>7500</v>
      </c>
      <c r="K8" s="33">
        <f>Tableau212[[#Totals],[Montant ]]</f>
        <v>7500</v>
      </c>
      <c r="L8" s="33">
        <f>Tableau213[[#Totals],[Montant ]]</f>
        <v>8500</v>
      </c>
      <c r="M8" s="33">
        <f>Tableau214[[#Totals],[Montant ]]</f>
        <v>7500</v>
      </c>
      <c r="N8" s="33">
        <f>Tableau215[[#Totals],[Montant ]]</f>
        <v>7600</v>
      </c>
    </row>
    <row r="9" spans="1:14" ht="52.5" customHeight="1" x14ac:dyDescent="0.25">
      <c r="A9" s="32"/>
      <c r="B9" s="37" t="s">
        <v>21</v>
      </c>
      <c r="C9" s="34">
        <f>Tableau2[[#Totals],[Montant]]</f>
        <v>4400</v>
      </c>
      <c r="D9" s="34">
        <f>Tableau25[[#Totals],[Montant]]</f>
        <v>440</v>
      </c>
      <c r="E9" s="34">
        <f>Tableau26[[#Totals],[Montant]]</f>
        <v>1900</v>
      </c>
      <c r="F9" s="34">
        <f>Tableau27[[#Totals],[Montant]]</f>
        <v>1250</v>
      </c>
      <c r="G9" s="34">
        <f>Tableau28[[#Totals],[Montant]]</f>
        <v>450</v>
      </c>
      <c r="H9" s="34">
        <f>Tableau29[[#Totals],[Montant]]</f>
        <v>450</v>
      </c>
      <c r="I9" s="34">
        <f>Tableau210[[#Totals],[Montant]]</f>
        <v>450</v>
      </c>
      <c r="J9" s="34">
        <f>Tableau211[[#Totals],[Montant]]</f>
        <v>450</v>
      </c>
      <c r="K9" s="34">
        <f>Tableau212[[#Totals],[Montant]]</f>
        <v>400</v>
      </c>
      <c r="L9" s="34">
        <f>Tableau213[[#Totals],[Montant]]</f>
        <v>1000</v>
      </c>
      <c r="M9" s="34">
        <f>Tableau214[[#Totals],[Montant]]</f>
        <v>490</v>
      </c>
      <c r="N9" s="34">
        <f>Tableau215[[#Totals],[Montant]]</f>
        <v>1050</v>
      </c>
    </row>
    <row r="10" spans="1:14" ht="52.5" customHeight="1" x14ac:dyDescent="0.25">
      <c r="A10" s="32"/>
      <c r="B10" s="38" t="s">
        <v>22</v>
      </c>
      <c r="C10" s="35">
        <f t="shared" ref="C10:N10" si="1">C8-C9</f>
        <v>599</v>
      </c>
      <c r="D10" s="35">
        <f>D8-D9</f>
        <v>5560</v>
      </c>
      <c r="E10" s="35">
        <f t="shared" si="1"/>
        <v>3600</v>
      </c>
      <c r="F10" s="35">
        <f t="shared" si="1"/>
        <v>5250</v>
      </c>
      <c r="G10" s="35">
        <f t="shared" si="1"/>
        <v>6350</v>
      </c>
      <c r="H10" s="35">
        <f t="shared" si="1"/>
        <v>5050</v>
      </c>
      <c r="I10" s="35">
        <f t="shared" si="1"/>
        <v>5550</v>
      </c>
      <c r="J10" s="35">
        <f t="shared" si="1"/>
        <v>7050</v>
      </c>
      <c r="K10" s="35">
        <f t="shared" si="1"/>
        <v>7100</v>
      </c>
      <c r="L10" s="35">
        <f t="shared" si="1"/>
        <v>7500</v>
      </c>
      <c r="M10" s="35">
        <f t="shared" si="1"/>
        <v>7010</v>
      </c>
      <c r="N10" s="35">
        <f t="shared" si="1"/>
        <v>6550</v>
      </c>
    </row>
    <row r="11" spans="1:14" ht="52.5" customHeight="1" x14ac:dyDescent="0.25">
      <c r="A11" s="32"/>
      <c r="B11" s="50" t="s">
        <v>23</v>
      </c>
      <c r="C11" s="52">
        <f t="shared" ref="C11:N11" si="2">C7+C8-C9</f>
        <v>599</v>
      </c>
      <c r="D11" s="52">
        <f>D7+D8-D9</f>
        <v>6159</v>
      </c>
      <c r="E11" s="52">
        <f>E7+E8-E9</f>
        <v>9759</v>
      </c>
      <c r="F11" s="52">
        <f t="shared" si="2"/>
        <v>15009</v>
      </c>
      <c r="G11" s="52">
        <f t="shared" si="2"/>
        <v>21359</v>
      </c>
      <c r="H11" s="52">
        <f t="shared" si="2"/>
        <v>26409</v>
      </c>
      <c r="I11" s="52">
        <f t="shared" si="2"/>
        <v>31959</v>
      </c>
      <c r="J11" s="52">
        <f t="shared" si="2"/>
        <v>39009</v>
      </c>
      <c r="K11" s="52">
        <f t="shared" si="2"/>
        <v>46109</v>
      </c>
      <c r="L11" s="52">
        <f t="shared" si="2"/>
        <v>53609</v>
      </c>
      <c r="M11" s="52">
        <f t="shared" si="2"/>
        <v>60619</v>
      </c>
      <c r="N11" s="52">
        <f t="shared" si="2"/>
        <v>67169</v>
      </c>
    </row>
    <row r="12" spans="1:14" x14ac:dyDescent="0.25">
      <c r="A12" s="31"/>
    </row>
    <row r="13" spans="1:14" x14ac:dyDescent="0.25">
      <c r="A13" s="31"/>
    </row>
    <row r="14" spans="1:14" x14ac:dyDescent="0.25">
      <c r="A14" s="27"/>
    </row>
    <row r="15" spans="1:14" x14ac:dyDescent="0.25">
      <c r="A15" s="27"/>
    </row>
    <row r="16" spans="1:14" x14ac:dyDescent="0.25">
      <c r="A16" s="27"/>
    </row>
  </sheetData>
  <sheetProtection password="E9A0" sheet="1" objects="1" scenarios="1"/>
  <conditionalFormatting sqref="C10:N11">
    <cfRule type="cellIs" dxfId="88" priority="2" operator="lessThan">
      <formula>0</formula>
    </cfRule>
  </conditionalFormatting>
  <conditionalFormatting sqref="C7:N7">
    <cfRule type="cellIs" dxfId="87" priority="1" operator="lessThan">
      <formula>0</formula>
    </cfRule>
  </conditionalFormatting>
  <hyperlinks>
    <hyperlink ref="G6" location="MAI!A1" display="mai"/>
    <hyperlink ref="H6" location="JUIN!A1" display="juin"/>
    <hyperlink ref="I6" location="JUILLET!A1" display="juillet"/>
    <hyperlink ref="J6" location="SEPTEMBRE!A1" display="août"/>
    <hyperlink ref="K6" location="OCTOBRE!A1" display="septembre"/>
    <hyperlink ref="L6" location="OCTOBRE!A1" display="octobre"/>
    <hyperlink ref="M6" location="NOVEMBRE!A1" display="novembre"/>
    <hyperlink ref="N6" location="DECEMBRE!A1" display="décembre"/>
    <hyperlink ref="F6" location="AVRIL!A1" display="avril"/>
    <hyperlink ref="E6" location="MARS!A1" display="mars"/>
    <hyperlink ref="D6" location="FEVRIER!A1" display="février"/>
    <hyperlink ref="C6" location="JANVIER!A1" display="janvier"/>
  </hyperlink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14</xdr:col>
                    <xdr:colOff>523875</xdr:colOff>
                    <xdr:row>4</xdr:row>
                    <xdr:rowOff>152400</xdr:rowOff>
                  </from>
                  <to>
                    <xdr:col>17</xdr:col>
                    <xdr:colOff>285750</xdr:colOff>
                    <xdr:row>5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4" sqref="D4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9" width="11.42578125" style="10"/>
    <col min="10" max="10" width="22.42578125" style="10" bestFit="1" customWidth="1"/>
    <col min="11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43101</v>
      </c>
      <c r="B2" s="69" t="s">
        <v>66</v>
      </c>
      <c r="C2" s="70">
        <v>4999</v>
      </c>
      <c r="D2" s="69" t="s">
        <v>25</v>
      </c>
      <c r="E2" s="70">
        <v>400</v>
      </c>
    </row>
    <row r="3" spans="1:12" x14ac:dyDescent="0.25">
      <c r="A3" s="68">
        <v>43102</v>
      </c>
      <c r="B3" s="69"/>
      <c r="C3" s="70"/>
      <c r="D3" s="69" t="s">
        <v>26</v>
      </c>
      <c r="E3" s="70">
        <v>500</v>
      </c>
    </row>
    <row r="4" spans="1:12" x14ac:dyDescent="0.25">
      <c r="A4" s="68"/>
      <c r="B4" s="69"/>
      <c r="C4" s="70"/>
      <c r="D4" s="69" t="s">
        <v>65</v>
      </c>
      <c r="E4" s="70">
        <v>3500</v>
      </c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32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7" t="s">
        <v>61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ht="15.75" customHeight="1" x14ac:dyDescent="0.25">
      <c r="A21" s="68"/>
      <c r="B21" s="69"/>
      <c r="C21" s="70"/>
      <c r="D21" s="69"/>
      <c r="E21" s="70"/>
      <c r="H21" s="67">
        <f>'Tableau de bord'!C11</f>
        <v>599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SUBTOTAL(109,Tableau2[[Montant ]])</f>
        <v>4999</v>
      </c>
      <c r="D53" s="47"/>
      <c r="E53" s="45">
        <f>SUBTOTAL(109,Tableau2[Montant])</f>
        <v>4400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43132</v>
      </c>
      <c r="B2" s="69" t="s">
        <v>29</v>
      </c>
      <c r="C2" s="70">
        <v>6000</v>
      </c>
      <c r="D2" s="69" t="s">
        <v>25</v>
      </c>
      <c r="E2" s="70">
        <v>400</v>
      </c>
    </row>
    <row r="3" spans="1:12" x14ac:dyDescent="0.25">
      <c r="A3" s="68">
        <v>43133</v>
      </c>
      <c r="B3" s="69"/>
      <c r="C3" s="70"/>
      <c r="D3" s="69" t="s">
        <v>67</v>
      </c>
      <c r="E3" s="70">
        <v>40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33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bord'!D11</f>
        <v>6159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SUBTOTAL(109,Tableau25[[Montant ]])</f>
        <v>6000</v>
      </c>
      <c r="D53" s="47"/>
      <c r="E53" s="45">
        <f>SUBTOTAL(109,Tableau25[Montant])</f>
        <v>440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43160</v>
      </c>
      <c r="B2" s="69" t="s">
        <v>29</v>
      </c>
      <c r="C2" s="70">
        <v>5500</v>
      </c>
      <c r="D2" s="69" t="s">
        <v>25</v>
      </c>
      <c r="E2" s="70">
        <v>400</v>
      </c>
    </row>
    <row r="3" spans="1:12" x14ac:dyDescent="0.25">
      <c r="A3" s="68">
        <v>43161</v>
      </c>
      <c r="B3" s="69"/>
      <c r="C3" s="70"/>
      <c r="D3" s="69" t="s">
        <v>26</v>
      </c>
      <c r="E3" s="70">
        <v>1500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34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bord'!E11</f>
        <v>9759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SUBTOTAL(109,Tableau26[[Montant ]])</f>
        <v>5500</v>
      </c>
      <c r="D53" s="47"/>
      <c r="E53" s="45">
        <f>SUBTOTAL(109,Tableau26[Montant])</f>
        <v>1900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43191</v>
      </c>
      <c r="B2" s="69" t="s">
        <v>29</v>
      </c>
      <c r="C2" s="70">
        <v>6500</v>
      </c>
      <c r="D2" s="69" t="s">
        <v>25</v>
      </c>
      <c r="E2" s="70">
        <v>450</v>
      </c>
    </row>
    <row r="3" spans="1:12" x14ac:dyDescent="0.25">
      <c r="A3" s="68">
        <v>43192</v>
      </c>
      <c r="B3" s="69"/>
      <c r="C3" s="70"/>
      <c r="D3" s="69" t="s">
        <v>26</v>
      </c>
      <c r="E3" s="70">
        <v>800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35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bord'!F11</f>
        <v>15009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SUBTOTAL(109,Tableau27[[Montant ]])</f>
        <v>6500</v>
      </c>
      <c r="D53" s="47"/>
      <c r="E53" s="45">
        <f>SUBTOTAL(109,Tableau27[Montant])</f>
        <v>1250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D10" sqref="D10"/>
    </sheetView>
  </sheetViews>
  <sheetFormatPr baseColWidth="10" defaultRowHeight="15" x14ac:dyDescent="0.25"/>
  <cols>
    <col min="1" max="1" width="23.28515625" style="39" bestFit="1" customWidth="1"/>
    <col min="2" max="2" width="32.7109375" style="39" customWidth="1"/>
    <col min="3" max="3" width="12.140625" style="39" bestFit="1" customWidth="1"/>
    <col min="4" max="4" width="34.140625" style="39" customWidth="1"/>
    <col min="5" max="5" width="11.5703125" style="39" bestFit="1" customWidth="1"/>
    <col min="6" max="6" width="11.42578125" style="10"/>
    <col min="7" max="7" width="1.42578125" style="10" customWidth="1"/>
    <col min="8" max="8" width="15" style="10" customWidth="1"/>
    <col min="9" max="16384" width="11.42578125" style="10"/>
  </cols>
  <sheetData>
    <row r="1" spans="1:12" x14ac:dyDescent="0.25">
      <c r="A1" s="40" t="s">
        <v>27</v>
      </c>
      <c r="B1" s="41" t="s">
        <v>30</v>
      </c>
      <c r="C1" s="41" t="s">
        <v>28</v>
      </c>
      <c r="D1" s="41" t="s">
        <v>31</v>
      </c>
      <c r="E1" s="41" t="s">
        <v>45</v>
      </c>
    </row>
    <row r="2" spans="1:12" x14ac:dyDescent="0.25">
      <c r="A2" s="68">
        <v>43221</v>
      </c>
      <c r="B2" s="69" t="s">
        <v>29</v>
      </c>
      <c r="C2" s="70">
        <v>6800</v>
      </c>
      <c r="D2" s="69" t="s">
        <v>25</v>
      </c>
      <c r="E2" s="70">
        <v>450</v>
      </c>
    </row>
    <row r="3" spans="1:12" x14ac:dyDescent="0.25">
      <c r="A3" s="68">
        <v>43222</v>
      </c>
      <c r="B3" s="69"/>
      <c r="C3" s="70"/>
      <c r="D3" s="69" t="s">
        <v>26</v>
      </c>
      <c r="E3" s="70">
        <v>0</v>
      </c>
    </row>
    <row r="4" spans="1:12" x14ac:dyDescent="0.25">
      <c r="A4" s="68"/>
      <c r="B4" s="69"/>
      <c r="C4" s="70"/>
      <c r="D4" s="69"/>
      <c r="E4" s="70"/>
    </row>
    <row r="5" spans="1:12" x14ac:dyDescent="0.25">
      <c r="A5" s="68"/>
      <c r="B5" s="69"/>
      <c r="C5" s="70"/>
      <c r="D5" s="69"/>
      <c r="E5" s="70"/>
    </row>
    <row r="6" spans="1:12" x14ac:dyDescent="0.25">
      <c r="A6" s="68"/>
      <c r="B6" s="69"/>
      <c r="C6" s="70"/>
      <c r="D6" s="69"/>
      <c r="E6" s="70"/>
    </row>
    <row r="7" spans="1:12" x14ac:dyDescent="0.25">
      <c r="A7" s="68"/>
      <c r="B7" s="69"/>
      <c r="C7" s="70"/>
      <c r="D7" s="69"/>
      <c r="E7" s="70"/>
    </row>
    <row r="8" spans="1:12" x14ac:dyDescent="0.25">
      <c r="A8" s="68"/>
      <c r="B8" s="69"/>
      <c r="C8" s="70"/>
      <c r="D8" s="69"/>
      <c r="E8" s="70"/>
    </row>
    <row r="9" spans="1:12" x14ac:dyDescent="0.25">
      <c r="A9" s="68"/>
      <c r="B9" s="69"/>
      <c r="C9" s="70"/>
      <c r="D9" s="69"/>
      <c r="E9" s="70"/>
    </row>
    <row r="10" spans="1:12" ht="18" customHeight="1" x14ac:dyDescent="0.25">
      <c r="A10" s="68"/>
      <c r="B10" s="69"/>
      <c r="C10" s="70"/>
      <c r="D10" s="69"/>
      <c r="E10" s="70"/>
      <c r="H10" s="60" t="s">
        <v>36</v>
      </c>
      <c r="I10" s="60"/>
      <c r="J10" s="60"/>
      <c r="K10" s="60"/>
      <c r="L10" s="60"/>
    </row>
    <row r="11" spans="1:12" x14ac:dyDescent="0.25">
      <c r="A11" s="68"/>
      <c r="B11" s="69"/>
      <c r="C11" s="70"/>
      <c r="D11" s="69"/>
      <c r="E11" s="70"/>
      <c r="H11" s="60"/>
      <c r="I11" s="60"/>
      <c r="J11" s="60"/>
      <c r="K11" s="60"/>
      <c r="L11" s="60"/>
    </row>
    <row r="12" spans="1:12" x14ac:dyDescent="0.25">
      <c r="A12" s="68"/>
      <c r="B12" s="69"/>
      <c r="C12" s="70"/>
      <c r="D12" s="69"/>
      <c r="E12" s="70"/>
      <c r="H12" s="60"/>
      <c r="I12" s="60"/>
      <c r="J12" s="60"/>
      <c r="K12" s="60"/>
      <c r="L12" s="60"/>
    </row>
    <row r="13" spans="1:12" x14ac:dyDescent="0.25">
      <c r="A13" s="68"/>
      <c r="B13" s="69"/>
      <c r="C13" s="70"/>
      <c r="D13" s="69"/>
      <c r="E13" s="70"/>
      <c r="H13" s="60"/>
      <c r="I13" s="60"/>
      <c r="J13" s="60"/>
      <c r="K13" s="60"/>
      <c r="L13" s="60"/>
    </row>
    <row r="14" spans="1:12" x14ac:dyDescent="0.25">
      <c r="A14" s="68"/>
      <c r="B14" s="69"/>
      <c r="C14" s="70"/>
      <c r="D14" s="69"/>
      <c r="E14" s="70"/>
      <c r="H14" s="60"/>
      <c r="I14" s="60"/>
      <c r="J14" s="60"/>
      <c r="K14" s="60"/>
      <c r="L14" s="60"/>
    </row>
    <row r="15" spans="1:12" x14ac:dyDescent="0.25">
      <c r="A15" s="68"/>
      <c r="B15" s="69"/>
      <c r="C15" s="70"/>
      <c r="D15" s="69"/>
      <c r="E15" s="70"/>
      <c r="H15" s="60"/>
      <c r="I15" s="60"/>
      <c r="J15" s="60"/>
      <c r="K15" s="60"/>
      <c r="L15" s="60"/>
    </row>
    <row r="16" spans="1:12" x14ac:dyDescent="0.25">
      <c r="A16" s="68"/>
      <c r="B16" s="69"/>
      <c r="C16" s="70"/>
      <c r="D16" s="69"/>
      <c r="E16" s="70"/>
      <c r="H16" s="60"/>
      <c r="I16" s="60"/>
      <c r="J16" s="60"/>
      <c r="K16" s="60"/>
      <c r="L16" s="60"/>
    </row>
    <row r="17" spans="1:12" x14ac:dyDescent="0.25">
      <c r="A17" s="68"/>
      <c r="B17" s="69"/>
      <c r="C17" s="70"/>
      <c r="D17" s="69"/>
      <c r="E17" s="70"/>
    </row>
    <row r="18" spans="1:12" x14ac:dyDescent="0.25">
      <c r="A18" s="68"/>
      <c r="B18" s="69"/>
      <c r="C18" s="70"/>
      <c r="D18" s="69"/>
      <c r="E18" s="70"/>
      <c r="H18" s="58" t="s">
        <v>60</v>
      </c>
      <c r="I18" s="56"/>
    </row>
    <row r="19" spans="1:12" x14ac:dyDescent="0.25">
      <c r="A19" s="68"/>
      <c r="B19" s="69"/>
      <c r="C19" s="70"/>
      <c r="D19" s="69"/>
      <c r="E19" s="70"/>
    </row>
    <row r="20" spans="1:12" x14ac:dyDescent="0.25">
      <c r="A20" s="68"/>
      <c r="B20" s="69"/>
      <c r="C20" s="70"/>
      <c r="D20" s="69"/>
      <c r="E20" s="70"/>
    </row>
    <row r="21" spans="1:12" x14ac:dyDescent="0.25">
      <c r="A21" s="68"/>
      <c r="B21" s="69"/>
      <c r="C21" s="70"/>
      <c r="D21" s="69"/>
      <c r="E21" s="70"/>
      <c r="H21" s="67">
        <f>'Tableau de bord'!G11</f>
        <v>21359</v>
      </c>
      <c r="I21" s="67"/>
      <c r="J21" s="67"/>
      <c r="K21" s="67"/>
      <c r="L21" s="67"/>
    </row>
    <row r="22" spans="1:12" x14ac:dyDescent="0.25">
      <c r="A22" s="68"/>
      <c r="B22" s="69"/>
      <c r="C22" s="70"/>
      <c r="D22" s="69"/>
      <c r="E22" s="70"/>
      <c r="H22" s="67"/>
      <c r="I22" s="67"/>
      <c r="J22" s="67"/>
      <c r="K22" s="67"/>
      <c r="L22" s="67"/>
    </row>
    <row r="23" spans="1:12" x14ac:dyDescent="0.25">
      <c r="A23" s="68"/>
      <c r="B23" s="69"/>
      <c r="C23" s="70"/>
      <c r="D23" s="69"/>
      <c r="E23" s="70"/>
      <c r="H23" s="67"/>
      <c r="I23" s="67"/>
      <c r="J23" s="67"/>
      <c r="K23" s="67"/>
      <c r="L23" s="67"/>
    </row>
    <row r="24" spans="1:12" x14ac:dyDescent="0.25">
      <c r="A24" s="68"/>
      <c r="B24" s="69"/>
      <c r="C24" s="70"/>
      <c r="D24" s="69"/>
      <c r="E24" s="70"/>
      <c r="H24" s="67"/>
      <c r="I24" s="67"/>
      <c r="J24" s="67"/>
      <c r="K24" s="67"/>
      <c r="L24" s="67"/>
    </row>
    <row r="25" spans="1:12" x14ac:dyDescent="0.25">
      <c r="A25" s="68"/>
      <c r="B25" s="69"/>
      <c r="C25" s="70"/>
      <c r="D25" s="69"/>
      <c r="E25" s="70"/>
      <c r="H25" s="67"/>
      <c r="I25" s="67"/>
      <c r="J25" s="67"/>
      <c r="K25" s="67"/>
      <c r="L25" s="67"/>
    </row>
    <row r="26" spans="1:12" x14ac:dyDescent="0.25">
      <c r="A26" s="68"/>
      <c r="B26" s="69"/>
      <c r="C26" s="70"/>
      <c r="D26" s="69"/>
      <c r="E26" s="70"/>
      <c r="H26" s="67"/>
      <c r="I26" s="67"/>
      <c r="J26" s="67"/>
      <c r="K26" s="67"/>
      <c r="L26" s="67"/>
    </row>
    <row r="27" spans="1:12" x14ac:dyDescent="0.25">
      <c r="A27" s="68"/>
      <c r="B27" s="69"/>
      <c r="C27" s="70"/>
      <c r="D27" s="69"/>
      <c r="E27" s="70"/>
    </row>
    <row r="28" spans="1:12" x14ac:dyDescent="0.25">
      <c r="A28" s="68"/>
      <c r="B28" s="69"/>
      <c r="C28" s="70"/>
      <c r="D28" s="69"/>
      <c r="E28" s="70"/>
    </row>
    <row r="29" spans="1:12" x14ac:dyDescent="0.25">
      <c r="A29" s="68"/>
      <c r="B29" s="69"/>
      <c r="C29" s="70"/>
      <c r="D29" s="69"/>
      <c r="E29" s="70"/>
    </row>
    <row r="30" spans="1:12" x14ac:dyDescent="0.25">
      <c r="A30" s="68"/>
      <c r="B30" s="69"/>
      <c r="C30" s="70"/>
      <c r="D30" s="69"/>
      <c r="E30" s="70"/>
    </row>
    <row r="31" spans="1:12" x14ac:dyDescent="0.25">
      <c r="A31" s="68"/>
      <c r="B31" s="69"/>
      <c r="C31" s="70"/>
      <c r="D31" s="69"/>
      <c r="E31" s="70"/>
    </row>
    <row r="32" spans="1:12" x14ac:dyDescent="0.25">
      <c r="A32" s="68"/>
      <c r="B32" s="69"/>
      <c r="C32" s="70"/>
      <c r="D32" s="69"/>
      <c r="E32" s="70"/>
    </row>
    <row r="33" spans="1:5" x14ac:dyDescent="0.25">
      <c r="A33" s="68"/>
      <c r="B33" s="69"/>
      <c r="C33" s="70"/>
      <c r="D33" s="69"/>
      <c r="E33" s="70"/>
    </row>
    <row r="34" spans="1:5" x14ac:dyDescent="0.25">
      <c r="A34" s="68"/>
      <c r="B34" s="69"/>
      <c r="C34" s="70"/>
      <c r="D34" s="69"/>
      <c r="E34" s="70"/>
    </row>
    <row r="35" spans="1:5" x14ac:dyDescent="0.25">
      <c r="A35" s="68"/>
      <c r="B35" s="69"/>
      <c r="C35" s="70"/>
      <c r="D35" s="69"/>
      <c r="E35" s="70"/>
    </row>
    <row r="36" spans="1:5" x14ac:dyDescent="0.25">
      <c r="A36" s="68"/>
      <c r="B36" s="69"/>
      <c r="C36" s="70"/>
      <c r="D36" s="69"/>
      <c r="E36" s="70"/>
    </row>
    <row r="37" spans="1:5" x14ac:dyDescent="0.25">
      <c r="A37" s="68"/>
      <c r="B37" s="69"/>
      <c r="C37" s="70"/>
      <c r="D37" s="69"/>
      <c r="E37" s="70"/>
    </row>
    <row r="38" spans="1:5" x14ac:dyDescent="0.25">
      <c r="A38" s="68"/>
      <c r="B38" s="69"/>
      <c r="C38" s="70"/>
      <c r="D38" s="69"/>
      <c r="E38" s="70"/>
    </row>
    <row r="39" spans="1:5" x14ac:dyDescent="0.25">
      <c r="A39" s="68"/>
      <c r="B39" s="69"/>
      <c r="C39" s="70"/>
      <c r="D39" s="69"/>
      <c r="E39" s="70"/>
    </row>
    <row r="40" spans="1:5" x14ac:dyDescent="0.25">
      <c r="A40" s="68"/>
      <c r="B40" s="69"/>
      <c r="C40" s="70"/>
      <c r="D40" s="69"/>
      <c r="E40" s="70"/>
    </row>
    <row r="41" spans="1:5" x14ac:dyDescent="0.25">
      <c r="A41" s="68"/>
      <c r="B41" s="69"/>
      <c r="C41" s="70"/>
      <c r="D41" s="69"/>
      <c r="E41" s="70"/>
    </row>
    <row r="42" spans="1:5" x14ac:dyDescent="0.25">
      <c r="A42" s="68"/>
      <c r="B42" s="69"/>
      <c r="C42" s="70"/>
      <c r="D42" s="69"/>
      <c r="E42" s="70"/>
    </row>
    <row r="43" spans="1:5" x14ac:dyDescent="0.25">
      <c r="A43" s="68"/>
      <c r="B43" s="69"/>
      <c r="C43" s="70"/>
      <c r="D43" s="69"/>
      <c r="E43" s="70"/>
    </row>
    <row r="44" spans="1:5" x14ac:dyDescent="0.25">
      <c r="A44" s="68"/>
      <c r="B44" s="69"/>
      <c r="C44" s="70"/>
      <c r="D44" s="69"/>
      <c r="E44" s="70"/>
    </row>
    <row r="45" spans="1:5" x14ac:dyDescent="0.25">
      <c r="A45" s="68"/>
      <c r="B45" s="69"/>
      <c r="C45" s="70"/>
      <c r="D45" s="69"/>
      <c r="E45" s="70"/>
    </row>
    <row r="46" spans="1:5" x14ac:dyDescent="0.25">
      <c r="A46" s="68"/>
      <c r="B46" s="69"/>
      <c r="C46" s="70"/>
      <c r="D46" s="69"/>
      <c r="E46" s="70"/>
    </row>
    <row r="47" spans="1:5" x14ac:dyDescent="0.25">
      <c r="A47" s="68"/>
      <c r="B47" s="69"/>
      <c r="C47" s="70"/>
      <c r="D47" s="69"/>
      <c r="E47" s="70"/>
    </row>
    <row r="48" spans="1:5" x14ac:dyDescent="0.25">
      <c r="A48" s="68"/>
      <c r="B48" s="69"/>
      <c r="C48" s="70"/>
      <c r="D48" s="69"/>
      <c r="E48" s="70"/>
    </row>
    <row r="49" spans="1:5" x14ac:dyDescent="0.25">
      <c r="A49" s="68"/>
      <c r="B49" s="69"/>
      <c r="C49" s="70"/>
      <c r="D49" s="69"/>
      <c r="E49" s="70"/>
    </row>
    <row r="50" spans="1:5" x14ac:dyDescent="0.25">
      <c r="A50" s="68"/>
      <c r="B50" s="69"/>
      <c r="C50" s="70"/>
      <c r="D50" s="69"/>
      <c r="E50" s="70"/>
    </row>
    <row r="51" spans="1:5" x14ac:dyDescent="0.25">
      <c r="A51" s="68"/>
      <c r="B51" s="69"/>
      <c r="C51" s="70"/>
      <c r="D51" s="69"/>
      <c r="E51" s="70"/>
    </row>
    <row r="52" spans="1:5" x14ac:dyDescent="0.25">
      <c r="A52" s="68"/>
      <c r="B52" s="69"/>
      <c r="C52" s="70"/>
      <c r="D52" s="69"/>
      <c r="E52" s="70"/>
    </row>
    <row r="53" spans="1:5" x14ac:dyDescent="0.25">
      <c r="A53" s="46" t="s">
        <v>44</v>
      </c>
      <c r="B53" s="47"/>
      <c r="C53" s="45">
        <f>SUBTOTAL(109,Tableau28[[Montant ]])</f>
        <v>6800</v>
      </c>
      <c r="D53" s="47"/>
      <c r="E53" s="45">
        <f>SUBTOTAL(109,Tableau28[Montant])</f>
        <v>450</v>
      </c>
    </row>
  </sheetData>
  <sheetProtection password="E9A0" sheet="1" objects="1" scenarios="1"/>
  <mergeCells count="2">
    <mergeCell ref="H10:L16"/>
    <mergeCell ref="H21:L2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Page d'acceuil</vt:lpstr>
      <vt:lpstr>AIDE</vt:lpstr>
      <vt:lpstr>Déverrouillage</vt:lpstr>
      <vt:lpstr>Tableau de bord</vt:lpstr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2018-10-16T09:23:12Z</dcterms:modified>
</cp:coreProperties>
</file>