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lculs rsi" sheetId="1" r:id="rId1"/>
  </sheets>
  <calcPr calcId="145621"/>
</workbook>
</file>

<file path=xl/calcChain.xml><?xml version="1.0" encoding="utf-8"?>
<calcChain xmlns="http://schemas.openxmlformats.org/spreadsheetml/2006/main">
  <c r="G17" i="1" l="1"/>
  <c r="H17" i="1" s="1"/>
  <c r="D17" i="1" s="1"/>
  <c r="G16" i="1"/>
  <c r="F16" i="1"/>
  <c r="H16" i="1" s="1"/>
  <c r="D16" i="1" s="1"/>
  <c r="F15" i="1"/>
  <c r="H15" i="1" s="1"/>
  <c r="D15" i="1" s="1"/>
  <c r="G14" i="1"/>
  <c r="F14" i="1"/>
  <c r="H14" i="1" s="1"/>
  <c r="D14" i="1" s="1"/>
  <c r="G13" i="1"/>
  <c r="F13" i="1"/>
  <c r="H13" i="1" s="1"/>
  <c r="D13" i="1" s="1"/>
  <c r="F12" i="1"/>
  <c r="H12" i="1" s="1"/>
  <c r="D12" i="1" s="1"/>
  <c r="I11" i="1"/>
  <c r="G11" i="1"/>
  <c r="F11" i="1"/>
  <c r="H11" i="1" s="1"/>
  <c r="D11" i="1" s="1"/>
  <c r="I10" i="1"/>
  <c r="G10" i="1"/>
  <c r="F10" i="1"/>
  <c r="H10" i="1" s="1"/>
  <c r="D10" i="1" s="1"/>
  <c r="F9" i="1"/>
  <c r="H9" i="1" s="1"/>
  <c r="D9" i="1" s="1"/>
  <c r="F8" i="1"/>
  <c r="H8" i="1" s="1"/>
  <c r="D8" i="1" s="1"/>
  <c r="D19" i="1" l="1"/>
  <c r="F19" i="1" s="1"/>
</calcChain>
</file>

<file path=xl/sharedStrings.xml><?xml version="1.0" encoding="utf-8"?>
<sst xmlns="http://schemas.openxmlformats.org/spreadsheetml/2006/main" count="37" uniqueCount="34">
  <si>
    <t>Taux de cotisations RSI 2016 / Calcul des cotisations</t>
  </si>
  <si>
    <t>PASS :</t>
  </si>
  <si>
    <t>€</t>
  </si>
  <si>
    <t>Saisissez votre revenu professionnel annuel :</t>
  </si>
  <si>
    <t>(la première année, les cotisations sont estimées sur la base d'un revenu professionnel de 7337 €, à régulariser ultérieurement en fonction des montants réels)</t>
  </si>
  <si>
    <t>COTISATIONS</t>
  </si>
  <si>
    <t>BASES DE CALCUL</t>
  </si>
  <si>
    <t>TAUX</t>
  </si>
  <si>
    <t>CALCUL DES COTISATIONS € SELON VOTRE REVENU PROFESSIONNEL</t>
  </si>
  <si>
    <t>base</t>
  </si>
  <si>
    <t>taux</t>
  </si>
  <si>
    <t>montant</t>
  </si>
  <si>
    <t>montant limite</t>
  </si>
  <si>
    <t>Maladie-maternité</t>
  </si>
  <si>
    <t>Votre revenu professionnel</t>
  </si>
  <si>
    <t>Indemnités journalières</t>
  </si>
  <si>
    <t>Revenu dans la limite de 5 fois le PASS***</t>
  </si>
  <si>
    <t>Invalidité-Décès</t>
  </si>
  <si>
    <t>Revenu dans la limite du montant du PASS</t>
  </si>
  <si>
    <t>Retraite de base</t>
  </si>
  <si>
    <t>Au-delà du PASS</t>
  </si>
  <si>
    <t>Retraite complémentaire</t>
  </si>
  <si>
    <t>Revenu dans la limite de 37 546 €****</t>
  </si>
  <si>
    <t>Revenu entre 37 546 €**** et 154 464 €</t>
  </si>
  <si>
    <t>Allocations familiales</t>
  </si>
  <si>
    <t>2,15 % à 5,25 %*</t>
  </si>
  <si>
    <t>CSG –CRDS</t>
  </si>
  <si>
    <t>Formation professionnelle**</t>
  </si>
  <si>
    <t>Sur la base du montant du PASS</t>
  </si>
  <si>
    <t>TOTAL €</t>
  </si>
  <si>
    <t xml:space="preserve">* Taux variable : 2,15 % pour les revenus inférieurs à 110 % du PASS, entre 2,15 et 5,25 % pour les revenus compris entre 110 % et 140 % du PASS, 5,25 % pour les revenus supérieurs à 140 % du PASS. </t>
  </si>
  <si>
    <t>** Cotisation (CPF) 2016 à payer en 2017 pour les commerçants et artisans non inscrits au répertoire des métiers, 0,34 % si votre conjoint a le statut de conjoint collaborateur. Pour les artisans, 0,29 % (0,17 % en Alsace) recouvré par le Centre des impôts.</t>
  </si>
  <si>
    <t xml:space="preserve"> *** PASS : plafond annuel de la sécurité sociale (38 616 € en 2016 par exemple)</t>
  </si>
  <si>
    <t xml:space="preserve"> **** Plafond spécifique pour le régime complémentaire des indépendants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</si>
</sst>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right"/>
    </xf>
    <xf numFmtId="43" fontId="2" fillId="3" borderId="0" xfId="1" applyFont="1" applyFill="1" applyBorder="1" applyAlignment="1">
      <alignment horizontal="center"/>
    </xf>
    <xf numFmtId="0" fontId="5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horizontal="right" vertical="center"/>
    </xf>
    <xf numFmtId="43" fontId="0" fillId="4" borderId="1" xfId="0" applyNumberFormat="1" applyFont="1" applyFill="1" applyBorder="1" applyAlignment="1">
      <alignment vertical="center"/>
    </xf>
    <xf numFmtId="43" fontId="0" fillId="3" borderId="1" xfId="0" applyNumberFormat="1" applyFill="1" applyBorder="1" applyAlignment="1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0" applyNumberForma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9" fontId="7" fillId="0" borderId="0" xfId="2" applyFont="1"/>
    <xf numFmtId="0" fontId="0" fillId="0" borderId="3" xfId="0" applyBorder="1" applyAlignment="1">
      <alignment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43" fontId="0" fillId="0" borderId="3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43" fontId="0" fillId="0" borderId="2" xfId="1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3" fontId="2" fillId="2" borderId="1" xfId="1" applyFont="1" applyFill="1" applyBorder="1" applyAlignment="1" applyProtection="1">
      <alignment horizont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workbookViewId="0">
      <selection activeCell="C3" sqref="C3"/>
    </sheetView>
  </sheetViews>
  <sheetFormatPr baseColWidth="10" defaultColWidth="0" defaultRowHeight="15" x14ac:dyDescent="0.25"/>
  <cols>
    <col min="1" max="1" width="27.42578125" customWidth="1"/>
    <col min="2" max="2" width="55.7109375" customWidth="1"/>
    <col min="3" max="3" width="15" style="2" customWidth="1"/>
    <col min="4" max="4" width="43.5703125" customWidth="1"/>
    <col min="5" max="5" width="1.7109375" customWidth="1"/>
    <col min="6" max="6" width="11.85546875" hidden="1" customWidth="1"/>
    <col min="7" max="7" width="11.42578125" hidden="1" customWidth="1"/>
    <col min="8" max="8" width="11.85546875" hidden="1" customWidth="1"/>
    <col min="9" max="9" width="14.28515625" hidden="1" customWidth="1"/>
    <col min="10" max="16384" width="11.42578125" hidden="1"/>
  </cols>
  <sheetData>
    <row r="1" spans="1:9" ht="26.25" x14ac:dyDescent="0.4">
      <c r="A1" s="1" t="s">
        <v>0</v>
      </c>
    </row>
    <row r="2" spans="1:9" x14ac:dyDescent="0.25">
      <c r="F2" t="s">
        <v>1</v>
      </c>
      <c r="G2" s="3">
        <v>38616</v>
      </c>
      <c r="H2" t="s">
        <v>2</v>
      </c>
    </row>
    <row r="3" spans="1:9" x14ac:dyDescent="0.25">
      <c r="B3" s="4" t="s">
        <v>3</v>
      </c>
      <c r="C3" s="42">
        <v>3000</v>
      </c>
    </row>
    <row r="4" spans="1:9" x14ac:dyDescent="0.25">
      <c r="B4" s="4"/>
      <c r="C4" s="5"/>
    </row>
    <row r="5" spans="1:9" x14ac:dyDescent="0.25">
      <c r="A5" s="6" t="s">
        <v>4</v>
      </c>
    </row>
    <row r="7" spans="1:9" ht="30" x14ac:dyDescent="0.25">
      <c r="A7" s="7" t="s">
        <v>5</v>
      </c>
      <c r="B7" s="7" t="s">
        <v>6</v>
      </c>
      <c r="C7" s="8" t="s">
        <v>7</v>
      </c>
      <c r="D7" s="9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x14ac:dyDescent="0.25">
      <c r="A8" s="12" t="s">
        <v>13</v>
      </c>
      <c r="B8" s="13" t="s">
        <v>14</v>
      </c>
      <c r="C8" s="14">
        <v>6.5000000000000002E-2</v>
      </c>
      <c r="D8" s="15">
        <f>H8</f>
        <v>195</v>
      </c>
      <c r="E8" s="16"/>
      <c r="F8" s="17">
        <f>$C$3</f>
        <v>3000</v>
      </c>
      <c r="G8" s="18">
        <v>6.5000000000000002E-2</v>
      </c>
      <c r="H8" s="17">
        <f>F8*G8</f>
        <v>195</v>
      </c>
      <c r="I8" s="19"/>
    </row>
    <row r="9" spans="1:9" x14ac:dyDescent="0.25">
      <c r="A9" s="12" t="s">
        <v>15</v>
      </c>
      <c r="B9" s="13" t="s">
        <v>16</v>
      </c>
      <c r="C9" s="14">
        <v>7.0000000000000001E-3</v>
      </c>
      <c r="D9" s="15">
        <f t="shared" ref="D9:D17" si="0">H9</f>
        <v>108.122</v>
      </c>
      <c r="F9" s="20">
        <f>IF($C$3&lt;15446,15446,$C$3)</f>
        <v>15446</v>
      </c>
      <c r="G9" s="18">
        <v>7.0000000000000001E-3</v>
      </c>
      <c r="H9" s="17">
        <f t="shared" ref="H9:H17" si="1">F9*G9</f>
        <v>108.122</v>
      </c>
      <c r="I9" s="19"/>
    </row>
    <row r="10" spans="1:9" x14ac:dyDescent="0.25">
      <c r="A10" s="12" t="s">
        <v>17</v>
      </c>
      <c r="B10" s="13" t="s">
        <v>18</v>
      </c>
      <c r="C10" s="14">
        <v>1.2999999999999999E-2</v>
      </c>
      <c r="D10" s="15">
        <f t="shared" si="0"/>
        <v>39</v>
      </c>
      <c r="F10" s="20">
        <f>IF($C$3&gt;$G$2,$G$2,$C$3)</f>
        <v>3000</v>
      </c>
      <c r="G10" s="18">
        <f>C10</f>
        <v>1.2999999999999999E-2</v>
      </c>
      <c r="H10" s="17">
        <f t="shared" si="1"/>
        <v>39</v>
      </c>
      <c r="I10" s="19">
        <f>G2</f>
        <v>38616</v>
      </c>
    </row>
    <row r="11" spans="1:9" x14ac:dyDescent="0.25">
      <c r="A11" s="40" t="s">
        <v>19</v>
      </c>
      <c r="B11" s="31" t="s">
        <v>18</v>
      </c>
      <c r="C11" s="32">
        <v>0.17649999999999999</v>
      </c>
      <c r="D11" s="33">
        <f t="shared" si="0"/>
        <v>529.5</v>
      </c>
      <c r="F11" s="20">
        <f>IF($C$3&gt;$G$2,$G$2,$C$3)</f>
        <v>3000</v>
      </c>
      <c r="G11" s="18">
        <f>C11</f>
        <v>0.17649999999999999</v>
      </c>
      <c r="H11" s="17">
        <f t="shared" si="1"/>
        <v>529.5</v>
      </c>
      <c r="I11" s="19">
        <f>G3</f>
        <v>0</v>
      </c>
    </row>
    <row r="12" spans="1:9" x14ac:dyDescent="0.25">
      <c r="A12" s="40"/>
      <c r="B12" s="34" t="s">
        <v>20</v>
      </c>
      <c r="C12" s="35">
        <v>5.0000000000000001E-3</v>
      </c>
      <c r="D12" s="36">
        <f>IF(H12&lt;0,0,H12)</f>
        <v>0</v>
      </c>
      <c r="F12" s="17">
        <f>$C$3-$G$2</f>
        <v>-35616</v>
      </c>
      <c r="G12" s="18">
        <v>5.0000000000000001E-3</v>
      </c>
      <c r="H12" s="17">
        <f t="shared" si="1"/>
        <v>-178.08</v>
      </c>
      <c r="I12" s="19"/>
    </row>
    <row r="13" spans="1:9" x14ac:dyDescent="0.25">
      <c r="A13" s="40" t="s">
        <v>21</v>
      </c>
      <c r="B13" s="31" t="s">
        <v>22</v>
      </c>
      <c r="C13" s="37">
        <v>7.0000000000000007E-2</v>
      </c>
      <c r="D13" s="33">
        <f t="shared" si="0"/>
        <v>210.00000000000003</v>
      </c>
      <c r="F13" s="20">
        <f>IF($C$3&gt;37546,37546,$C$3)</f>
        <v>3000</v>
      </c>
      <c r="G13" s="18">
        <f>C13</f>
        <v>7.0000000000000007E-2</v>
      </c>
      <c r="H13" s="17">
        <f t="shared" si="1"/>
        <v>210.00000000000003</v>
      </c>
      <c r="I13" s="19"/>
    </row>
    <row r="14" spans="1:9" x14ac:dyDescent="0.25">
      <c r="A14" s="40"/>
      <c r="B14" s="34" t="s">
        <v>23</v>
      </c>
      <c r="C14" s="38">
        <v>0.08</v>
      </c>
      <c r="D14" s="36">
        <f>IF(H14&lt;0,0,H14)</f>
        <v>0</v>
      </c>
      <c r="F14" s="17">
        <f>$C$3-37546</f>
        <v>-34546</v>
      </c>
      <c r="G14" s="18">
        <f>C14</f>
        <v>0.08</v>
      </c>
      <c r="H14" s="17">
        <f t="shared" si="1"/>
        <v>-2763.68</v>
      </c>
      <c r="I14" s="19"/>
    </row>
    <row r="15" spans="1:9" x14ac:dyDescent="0.25">
      <c r="A15" s="12" t="s">
        <v>24</v>
      </c>
      <c r="B15" s="13" t="s">
        <v>14</v>
      </c>
      <c r="C15" s="22" t="s">
        <v>25</v>
      </c>
      <c r="D15" s="15">
        <f t="shared" si="0"/>
        <v>64.5</v>
      </c>
      <c r="F15" s="17">
        <f>$C$3</f>
        <v>3000</v>
      </c>
      <c r="G15" s="18">
        <v>2.1499999999999998E-2</v>
      </c>
      <c r="H15" s="17">
        <f t="shared" si="1"/>
        <v>64.5</v>
      </c>
      <c r="I15" s="19"/>
    </row>
    <row r="16" spans="1:9" x14ac:dyDescent="0.25">
      <c r="A16" s="12" t="s">
        <v>26</v>
      </c>
      <c r="B16" s="13" t="s">
        <v>14</v>
      </c>
      <c r="C16" s="21">
        <v>0.08</v>
      </c>
      <c r="D16" s="15">
        <f t="shared" si="0"/>
        <v>240</v>
      </c>
      <c r="F16" s="17">
        <f>$C$3</f>
        <v>3000</v>
      </c>
      <c r="G16" s="18">
        <f>C16</f>
        <v>0.08</v>
      </c>
      <c r="H16" s="17">
        <f t="shared" si="1"/>
        <v>240</v>
      </c>
      <c r="I16" s="19"/>
    </row>
    <row r="17" spans="1:9" x14ac:dyDescent="0.25">
      <c r="A17" s="12" t="s">
        <v>27</v>
      </c>
      <c r="B17" s="13" t="s">
        <v>28</v>
      </c>
      <c r="C17" s="14">
        <v>2.5000000000000001E-3</v>
      </c>
      <c r="D17" s="15">
        <f t="shared" si="0"/>
        <v>96.54</v>
      </c>
      <c r="F17" s="17">
        <v>38616</v>
      </c>
      <c r="G17" s="18">
        <f>C17</f>
        <v>2.5000000000000001E-3</v>
      </c>
      <c r="H17" s="17">
        <f t="shared" si="1"/>
        <v>96.54</v>
      </c>
      <c r="I17" s="19"/>
    </row>
    <row r="18" spans="1:9" ht="6" customHeight="1" x14ac:dyDescent="0.25">
      <c r="A18" s="23"/>
      <c r="B18" s="24"/>
      <c r="C18" s="25"/>
      <c r="D18" s="26"/>
      <c r="F18" s="27"/>
      <c r="G18" s="28"/>
      <c r="H18" s="27"/>
    </row>
    <row r="19" spans="1:9" ht="15.75" x14ac:dyDescent="0.25">
      <c r="C19" s="29" t="s">
        <v>29</v>
      </c>
      <c r="D19" s="39">
        <f>SUM(D8:D17)</f>
        <v>1482.662</v>
      </c>
      <c r="F19" s="30">
        <f>D19/C3</f>
        <v>0.4942206666666667</v>
      </c>
    </row>
    <row r="21" spans="1:9" x14ac:dyDescent="0.25">
      <c r="A21" s="41" t="s">
        <v>30</v>
      </c>
      <c r="B21" s="41"/>
      <c r="C21" s="41"/>
      <c r="D21" s="41"/>
    </row>
    <row r="22" spans="1:9" x14ac:dyDescent="0.25">
      <c r="A22" s="41"/>
      <c r="B22" s="41"/>
      <c r="C22" s="41"/>
      <c r="D22" s="41"/>
    </row>
    <row r="23" spans="1:9" x14ac:dyDescent="0.25">
      <c r="A23" s="41" t="s">
        <v>31</v>
      </c>
      <c r="B23" s="41"/>
      <c r="C23" s="41"/>
      <c r="D23" s="41"/>
    </row>
    <row r="24" spans="1:9" x14ac:dyDescent="0.25">
      <c r="A24" s="41"/>
      <c r="B24" s="41"/>
      <c r="C24" s="41"/>
      <c r="D24" s="41"/>
    </row>
    <row r="25" spans="1:9" x14ac:dyDescent="0.25">
      <c r="A25" t="s">
        <v>32</v>
      </c>
    </row>
    <row r="26" spans="1:9" x14ac:dyDescent="0.25">
      <c r="A26" t="s">
        <v>33</v>
      </c>
    </row>
  </sheetData>
  <sheetProtection password="89A1" sheet="1" objects="1" scenarios="1"/>
  <mergeCells count="4">
    <mergeCell ref="A11:A12"/>
    <mergeCell ref="A13:A14"/>
    <mergeCell ref="A21:D22"/>
    <mergeCell ref="A23:D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rsi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2016-11-18T09:46:30Z</dcterms:created>
  <dcterms:modified xsi:type="dcterms:W3CDTF">2016-11-18T13:48:07Z</dcterms:modified>
</cp:coreProperties>
</file>